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B793F6A7-6B19-4423-88E8-93CA3398CB1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Disclaimer" sheetId="6" r:id="rId1"/>
    <sheet name="Reagents" sheetId="4" r:id="rId2"/>
    <sheet name="Titration" sheetId="5" r:id="rId3"/>
  </sheets>
  <definedNames>
    <definedName name="d1Vn">#REF!</definedName>
    <definedName name="d2pHn">#REF!</definedName>
    <definedName name="_xlnm.Print_Area" localSheetId="2">Titration!$A$1:$G$47</definedName>
    <definedName name="V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4" l="1"/>
  <c r="C13" i="5" s="1"/>
  <c r="B10" i="5"/>
  <c r="C17" i="5" s="1"/>
  <c r="G24" i="4"/>
  <c r="C24" i="4" s="1"/>
  <c r="C27" i="4" s="1"/>
  <c r="C19" i="4"/>
  <c r="C13" i="4"/>
  <c r="C7" i="4"/>
  <c r="C15" i="5" l="1"/>
  <c r="C16" i="5" s="1"/>
  <c r="C18" i="5" s="1"/>
  <c r="C39" i="5" s="1"/>
  <c r="C31" i="4"/>
  <c r="C34" i="4" s="1"/>
  <c r="C41" i="5" l="1"/>
  <c r="G33" i="5" l="1"/>
  <c r="G34" i="5"/>
  <c r="G32" i="5"/>
  <c r="C33" i="5"/>
  <c r="C34" i="5"/>
  <c r="C32" i="5"/>
  <c r="B32" i="5"/>
  <c r="F32" i="5"/>
  <c r="F34" i="5"/>
  <c r="B34" i="5"/>
  <c r="F33" i="5"/>
  <c r="B33" i="5"/>
  <c r="F35" i="5" l="1"/>
  <c r="B35" i="5"/>
  <c r="C44" i="5" s="1"/>
  <c r="C47" i="5" s="1"/>
  <c r="C35" i="5"/>
  <c r="G35" i="5"/>
  <c r="D35" i="5" l="1"/>
  <c r="E35" i="5"/>
</calcChain>
</file>

<file path=xl/sharedStrings.xml><?xml version="1.0" encoding="utf-8"?>
<sst xmlns="http://schemas.openxmlformats.org/spreadsheetml/2006/main" count="123" uniqueCount="73">
  <si>
    <t xml:space="preserve">Table 1 Volume of iodine solution  </t>
  </si>
  <si>
    <t xml:space="preserve">Trial </t>
  </si>
  <si>
    <t>(ml)</t>
  </si>
  <si>
    <t>Average</t>
  </si>
  <si>
    <t xml:space="preserve">Table 2 Consumption of iodine solution </t>
  </si>
  <si>
    <t>m (g)*</t>
  </si>
  <si>
    <t>Trial</t>
  </si>
  <si>
    <t xml:space="preserve">mg/kg* </t>
  </si>
  <si>
    <t>(ppm)</t>
  </si>
  <si>
    <t>mg/l</t>
  </si>
  <si>
    <t>c</t>
  </si>
  <si>
    <r>
      <t>(mol.dm</t>
    </r>
    <r>
      <rPr>
        <b/>
        <vertAlign val="superscript"/>
        <sz val="11"/>
        <color theme="1"/>
        <rFont val="Calibri"/>
        <family val="2"/>
        <charset val="238"/>
        <scheme val="minor"/>
      </rPr>
      <t>-3</t>
    </r>
    <r>
      <rPr>
        <b/>
        <sz val="11"/>
        <color theme="1"/>
        <rFont val="Calibri"/>
        <family val="2"/>
        <charset val="238"/>
        <scheme val="minor"/>
      </rPr>
      <t>)</t>
    </r>
  </si>
  <si>
    <t>V</t>
  </si>
  <si>
    <t>M</t>
  </si>
  <si>
    <t>m</t>
  </si>
  <si>
    <t>(g)</t>
  </si>
  <si>
    <r>
      <t>m</t>
    </r>
    <r>
      <rPr>
        <b/>
        <vertAlign val="subscript"/>
        <sz val="11"/>
        <rFont val="Calibri"/>
        <family val="2"/>
        <charset val="238"/>
      </rPr>
      <t>1</t>
    </r>
  </si>
  <si>
    <t>g</t>
  </si>
  <si>
    <r>
      <t>m</t>
    </r>
    <r>
      <rPr>
        <b/>
        <vertAlign val="subscript"/>
        <sz val="11"/>
        <rFont val="Calibri"/>
        <family val="2"/>
        <charset val="238"/>
      </rPr>
      <t>3</t>
    </r>
  </si>
  <si>
    <r>
      <t>H</t>
    </r>
    <r>
      <rPr>
        <b/>
        <vertAlign val="sub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SO</t>
    </r>
    <r>
      <rPr>
        <b/>
        <vertAlign val="subscript"/>
        <sz val="11"/>
        <rFont val="Calibri"/>
        <family val="2"/>
        <charset val="238"/>
        <scheme val="minor"/>
      </rPr>
      <t>4</t>
    </r>
  </si>
  <si>
    <r>
      <t>w</t>
    </r>
    <r>
      <rPr>
        <b/>
        <vertAlign val="subscript"/>
        <sz val="11"/>
        <rFont val="Calibri"/>
        <family val="2"/>
        <charset val="238"/>
      </rPr>
      <t>1</t>
    </r>
  </si>
  <si>
    <r>
      <t>w</t>
    </r>
    <r>
      <rPr>
        <b/>
        <vertAlign val="subscript"/>
        <sz val="11"/>
        <rFont val="Calibri"/>
        <family val="2"/>
        <charset val="238"/>
      </rPr>
      <t>3</t>
    </r>
  </si>
  <si>
    <r>
      <rPr>
        <b/>
        <sz val="11"/>
        <rFont val="Symbol"/>
        <family val="1"/>
        <charset val="2"/>
      </rPr>
      <t>r</t>
    </r>
    <r>
      <rPr>
        <b/>
        <vertAlign val="subscript"/>
        <sz val="11"/>
        <rFont val="Calibri"/>
        <family val="2"/>
        <charset val="238"/>
      </rPr>
      <t>1</t>
    </r>
  </si>
  <si>
    <r>
      <t>g.cm</t>
    </r>
    <r>
      <rPr>
        <vertAlign val="superscript"/>
        <sz val="11"/>
        <rFont val="Calibri"/>
        <family val="2"/>
        <charset val="238"/>
      </rPr>
      <t>-3</t>
    </r>
  </si>
  <si>
    <r>
      <rPr>
        <b/>
        <sz val="11"/>
        <rFont val="Symbol"/>
        <family val="1"/>
        <charset val="2"/>
      </rPr>
      <t>r</t>
    </r>
    <r>
      <rPr>
        <b/>
        <vertAlign val="subscript"/>
        <sz val="11"/>
        <rFont val="Calibri"/>
        <family val="2"/>
        <charset val="238"/>
      </rPr>
      <t>3</t>
    </r>
  </si>
  <si>
    <r>
      <t>V</t>
    </r>
    <r>
      <rPr>
        <b/>
        <vertAlign val="subscript"/>
        <sz val="11"/>
        <rFont val="Calibri"/>
        <family val="2"/>
        <charset val="238"/>
      </rPr>
      <t>1</t>
    </r>
  </si>
  <si>
    <r>
      <t>V</t>
    </r>
    <r>
      <rPr>
        <b/>
        <vertAlign val="subscript"/>
        <sz val="11"/>
        <rFont val="Calibri"/>
        <family val="2"/>
        <charset val="238"/>
      </rPr>
      <t>3</t>
    </r>
  </si>
  <si>
    <r>
      <t>m</t>
    </r>
    <r>
      <rPr>
        <b/>
        <vertAlign val="subscript"/>
        <sz val="11"/>
        <rFont val="Calibri"/>
        <family val="2"/>
        <charset val="238"/>
      </rPr>
      <t>2</t>
    </r>
  </si>
  <si>
    <r>
      <t>H</t>
    </r>
    <r>
      <rPr>
        <b/>
        <vertAlign val="subscript"/>
        <sz val="11"/>
        <rFont val="Calibri"/>
        <family val="2"/>
        <charset val="238"/>
      </rPr>
      <t>2</t>
    </r>
    <r>
      <rPr>
        <b/>
        <sz val="11"/>
        <rFont val="Calibri"/>
        <family val="2"/>
        <charset val="238"/>
      </rPr>
      <t>O</t>
    </r>
  </si>
  <si>
    <r>
      <t>w</t>
    </r>
    <r>
      <rPr>
        <b/>
        <vertAlign val="subscript"/>
        <sz val="11"/>
        <rFont val="Calibri"/>
        <family val="2"/>
        <charset val="238"/>
      </rPr>
      <t>2</t>
    </r>
  </si>
  <si>
    <r>
      <rPr>
        <b/>
        <sz val="11"/>
        <rFont val="Symbol"/>
        <family val="1"/>
        <charset val="2"/>
      </rPr>
      <t>r</t>
    </r>
    <r>
      <rPr>
        <b/>
        <vertAlign val="subscript"/>
        <sz val="11"/>
        <rFont val="Calibri"/>
        <family val="2"/>
        <charset val="238"/>
      </rPr>
      <t>2</t>
    </r>
  </si>
  <si>
    <r>
      <t>V</t>
    </r>
    <r>
      <rPr>
        <b/>
        <vertAlign val="subscript"/>
        <sz val="11"/>
        <rFont val="Calibri"/>
        <family val="2"/>
        <charset val="238"/>
      </rPr>
      <t>2</t>
    </r>
  </si>
  <si>
    <t xml:space="preserve">Determination of sulfur dioxide in wine </t>
  </si>
  <si>
    <t>Iodine solution</t>
  </si>
  <si>
    <t>Ascorbic acid standard solution</t>
  </si>
  <si>
    <t>Standardization</t>
  </si>
  <si>
    <t xml:space="preserve">Average </t>
  </si>
  <si>
    <r>
      <t>c(I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</si>
  <si>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V(I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</si>
  <si>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Free SO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</si>
  <si>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r>
      <t>Total SO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</si>
  <si>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r>
      <t>V</t>
    </r>
    <r>
      <rPr>
        <b/>
        <vertAlign val="subscript"/>
        <sz val="11"/>
        <color theme="1"/>
        <rFont val="Calibri"/>
        <family val="2"/>
        <charset val="238"/>
        <scheme val="minor"/>
      </rPr>
      <t>a</t>
    </r>
    <r>
      <rPr>
        <b/>
        <sz val="11"/>
        <color theme="1"/>
        <rFont val="Calibri"/>
        <family val="2"/>
        <charset val="238"/>
        <scheme val="minor"/>
      </rPr>
      <t xml:space="preserve"> (ml) </t>
    </r>
  </si>
  <si>
    <t xml:space="preserve">* The mass of sample is to be determined when results are given in mg/kg (ppm), otherwise results are given in mg/l. </t>
  </si>
  <si>
    <t>K</t>
  </si>
  <si>
    <t>c(actual)</t>
  </si>
  <si>
    <t>c(nominal)</t>
  </si>
  <si>
    <r>
      <t>(mol.dm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  <r>
      <rPr>
        <sz val="11"/>
        <color theme="1"/>
        <rFont val="Calibri"/>
        <family val="2"/>
        <charset val="238"/>
        <scheme val="minor"/>
      </rPr>
      <t>)</t>
    </r>
  </si>
  <si>
    <r>
      <t>(g.mol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</si>
  <si>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>cm</t>
    </r>
    <r>
      <rPr>
        <vertAlign val="superscript"/>
        <sz val="11"/>
        <rFont val="Calibri"/>
        <family val="2"/>
        <charset val="238"/>
      </rPr>
      <t>3</t>
    </r>
  </si>
  <si>
    <r>
      <t>M(I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)</t>
    </r>
  </si>
  <si>
    <t xml:space="preserve">Sodium hydroxide </t>
  </si>
  <si>
    <t>Material</t>
  </si>
  <si>
    <t>balance</t>
  </si>
  <si>
    <t>Sulfuric acid (dilution of concetrated solution)</t>
  </si>
  <si>
    <t xml:space="preserve">Table 5 Sulfur dioxide content in wine </t>
  </si>
  <si>
    <t>Exact concentration</t>
  </si>
  <si>
    <r>
      <t>Bound SO</t>
    </r>
    <r>
      <rPr>
        <b/>
        <vertAlign val="subscript"/>
        <sz val="11"/>
        <color theme="1"/>
        <rFont val="Calibri"/>
        <family val="2"/>
        <charset val="238"/>
        <scheme val="minor"/>
      </rPr>
      <t>2</t>
    </r>
  </si>
  <si>
    <t>Calculation of iodine concentration</t>
  </si>
  <si>
    <t>(mol)</t>
  </si>
  <si>
    <r>
      <t>c(C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H</t>
    </r>
    <r>
      <rPr>
        <vertAlign val="subscript"/>
        <sz val="11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)</t>
    </r>
  </si>
  <si>
    <r>
      <t>V(C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H</t>
    </r>
    <r>
      <rPr>
        <vertAlign val="subscript"/>
        <sz val="11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)</t>
    </r>
  </si>
  <si>
    <r>
      <t>n(C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H</t>
    </r>
    <r>
      <rPr>
        <vertAlign val="subscript"/>
        <sz val="11"/>
        <color theme="1"/>
        <rFont val="Calibri"/>
        <family val="2"/>
        <charset val="238"/>
        <scheme val="minor"/>
      </rPr>
      <t>8</t>
    </r>
    <r>
      <rPr>
        <sz val="11"/>
        <color theme="1"/>
        <rFont val="Calibri"/>
        <family val="2"/>
        <charset val="238"/>
        <scheme val="minor"/>
      </rPr>
      <t>O</t>
    </r>
    <r>
      <rPr>
        <vertAlign val="subscript"/>
        <sz val="11"/>
        <color theme="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>)</t>
    </r>
  </si>
  <si>
    <r>
      <t>n(I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</si>
  <si>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(cm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</si>
  <si>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r>
      <t>V(I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</si>
  <si>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V(sample)</t>
  </si>
  <si>
    <t>Free sulfur</t>
  </si>
  <si>
    <t>w(S)</t>
  </si>
  <si>
    <t>M(S)</t>
  </si>
  <si>
    <r>
      <t>w(SO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</si>
  <si>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r>
      <t>M(SO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</si>
  <si>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mg/kg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</si>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</sst>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33CC"/>
      <name val="Calibri"/>
      <family val="2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</font>
    <font>
      <sz val="11"/>
      <color rgb="FF0033CC"/>
      <name val="Calibri"/>
      <family val="2"/>
      <charset val="238"/>
      <scheme val="minor"/>
    </font>
    <font>
      <b/>
      <vertAlign val="subscript"/>
      <sz val="11"/>
      <name val="Calibri"/>
      <family val="2"/>
      <charset val="238"/>
      <scheme val="minor"/>
    </font>
    <font>
      <b/>
      <sz val="11"/>
      <name val="Symbol"/>
      <family val="1"/>
      <charset val="2"/>
    </font>
    <font>
      <vertAlign val="superscript"/>
      <sz val="11"/>
      <name val="Calibri"/>
      <family val="2"/>
      <charset val="238"/>
    </font>
    <font>
      <b/>
      <sz val="11"/>
      <color rgb="FF0033CC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6" tint="-0.249977111117893"/>
      <name val="Calibri"/>
      <family val="2"/>
      <scheme val="minor"/>
    </font>
    <font>
      <vertAlign val="subscript"/>
      <sz val="11"/>
      <color theme="1"/>
      <name val="Calibri"/>
      <family val="2"/>
      <charset val="238"/>
      <scheme val="minor"/>
    </font>
    <font>
      <sz val="11"/>
      <color theme="6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rgb="FF4F81BD"/>
      </diagonal>
    </border>
  </borders>
  <cellStyleXfs count="1">
    <xf numFmtId="0" fontId="0" fillId="0" borderId="0"/>
  </cellStyleXfs>
  <cellXfs count="37">
    <xf numFmtId="0" fontId="0" fillId="0" borderId="0" xfId="0"/>
    <xf numFmtId="0" fontId="6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164" fontId="12" fillId="0" borderId="0" xfId="0" applyNumberFormat="1" applyFont="1"/>
    <xf numFmtId="9" fontId="10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3" fillId="0" borderId="0" xfId="0" applyFont="1"/>
    <xf numFmtId="164" fontId="22" fillId="0" borderId="4" xfId="0" applyNumberFormat="1" applyFont="1" applyBorder="1"/>
    <xf numFmtId="0" fontId="6" fillId="2" borderId="4" xfId="0" applyFont="1" applyFill="1" applyBorder="1" applyAlignment="1">
      <alignment horizontal="center" vertical="center" wrapText="1"/>
    </xf>
    <xf numFmtId="165" fontId="16" fillId="2" borderId="4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10" fillId="3" borderId="2" xfId="0" applyFont="1" applyFill="1" applyBorder="1"/>
    <xf numFmtId="0" fontId="10" fillId="3" borderId="3" xfId="0" applyFont="1" applyFill="1" applyBorder="1"/>
    <xf numFmtId="165" fontId="16" fillId="2" borderId="0" xfId="0" applyNumberFormat="1" applyFont="1" applyFill="1"/>
    <xf numFmtId="164" fontId="7" fillId="2" borderId="4" xfId="0" applyNumberFormat="1" applyFont="1" applyFill="1" applyBorder="1"/>
    <xf numFmtId="164" fontId="16" fillId="2" borderId="0" xfId="0" applyNumberFormat="1" applyFont="1" applyFill="1"/>
    <xf numFmtId="0" fontId="2" fillId="0" borderId="4" xfId="0" applyFont="1" applyBorder="1"/>
    <xf numFmtId="0" fontId="2" fillId="0" borderId="0" xfId="0" applyFont="1"/>
    <xf numFmtId="164" fontId="24" fillId="0" borderId="0" xfId="0" applyNumberFormat="1" applyFont="1"/>
    <xf numFmtId="165" fontId="24" fillId="0" borderId="0" xfId="0" applyNumberFormat="1" applyFont="1"/>
    <xf numFmtId="165" fontId="22" fillId="0" borderId="0" xfId="0" applyNumberFormat="1" applyFont="1"/>
    <xf numFmtId="0" fontId="5" fillId="4" borderId="4" xfId="0" applyFont="1" applyFill="1" applyBorder="1" applyAlignment="1">
      <alignment horizontal="center" vertical="center" wrapText="1"/>
    </xf>
    <xf numFmtId="0" fontId="2" fillId="4" borderId="0" xfId="0" applyFont="1" applyFill="1"/>
    <xf numFmtId="0" fontId="0" fillId="4" borderId="4" xfId="0" applyFill="1" applyBorder="1"/>
    <xf numFmtId="0" fontId="0" fillId="4" borderId="0" xfId="0" applyFill="1"/>
    <xf numFmtId="0" fontId="5" fillId="4" borderId="0" xfId="0" applyFont="1" applyFill="1"/>
    <xf numFmtId="0" fontId="10" fillId="4" borderId="0" xfId="0" applyFont="1" applyFill="1"/>
    <xf numFmtId="165" fontId="9" fillId="4" borderId="0" xfId="0" applyNumberFormat="1" applyFont="1" applyFill="1"/>
    <xf numFmtId="0" fontId="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25</xdr:col>
      <xdr:colOff>79375</xdr:colOff>
      <xdr:row>51</xdr:row>
      <xdr:rowOff>0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E4FB3D46-5EDB-42D2-9B31-036A666BA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104900"/>
          <a:ext cx="15395575" cy="828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6AF1-8D92-4991-AC3B-F18C36583ABB}">
  <dimension ref="A1"/>
  <sheetViews>
    <sheetView topLeftCell="A5" zoomScale="60" zoomScaleNormal="60" workbookViewId="0">
      <selection activeCell="AF28" sqref="AF28"/>
    </sheetView>
  </sheetViews>
  <sheetFormatPr defaultRowHeight="14.4" x14ac:dyDescent="0.3"/>
  <cols>
    <col min="1" max="1" width="9.777343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view="pageBreakPreview" zoomScale="90" zoomScaleNormal="85" zoomScaleSheetLayoutView="90" workbookViewId="0">
      <selection activeCell="G28" sqref="G28"/>
    </sheetView>
  </sheetViews>
  <sheetFormatPr defaultRowHeight="14.4" x14ac:dyDescent="0.3"/>
  <cols>
    <col min="1" max="1" width="12.88671875" customWidth="1"/>
    <col min="2" max="2" width="11" bestFit="1" customWidth="1"/>
    <col min="3" max="3" width="10" bestFit="1" customWidth="1"/>
    <col min="4" max="4" width="10.88671875" customWidth="1"/>
    <col min="6" max="6" width="10.5546875" customWidth="1"/>
    <col min="7" max="7" width="11.44140625" customWidth="1"/>
    <col min="9" max="9" width="9.6640625" customWidth="1"/>
  </cols>
  <sheetData>
    <row r="1" spans="1:7" x14ac:dyDescent="0.3">
      <c r="A1" s="1" t="s">
        <v>32</v>
      </c>
    </row>
    <row r="3" spans="1:7" x14ac:dyDescent="0.3">
      <c r="A3" s="1" t="s">
        <v>33</v>
      </c>
    </row>
    <row r="4" spans="1:7" ht="16.2" x14ac:dyDescent="0.3">
      <c r="A4" s="1" t="s">
        <v>10</v>
      </c>
      <c r="B4" s="4" t="s">
        <v>46</v>
      </c>
      <c r="C4" s="32">
        <v>0.01</v>
      </c>
    </row>
    <row r="5" spans="1:7" x14ac:dyDescent="0.3">
      <c r="A5" s="1" t="s">
        <v>12</v>
      </c>
      <c r="B5" s="4" t="s">
        <v>2</v>
      </c>
      <c r="C5" s="32">
        <v>100</v>
      </c>
    </row>
    <row r="6" spans="1:7" ht="16.8" x14ac:dyDescent="0.35">
      <c r="A6" s="1" t="s">
        <v>49</v>
      </c>
      <c r="B6" s="4" t="s">
        <v>47</v>
      </c>
      <c r="C6" s="33">
        <v>253.80889999999999</v>
      </c>
    </row>
    <row r="7" spans="1:7" x14ac:dyDescent="0.3">
      <c r="A7" s="1" t="s">
        <v>14</v>
      </c>
      <c r="B7" s="4" t="s">
        <v>15</v>
      </c>
      <c r="C7" s="23">
        <f>C4*C5*0.001*C6</f>
        <v>0.2538089</v>
      </c>
    </row>
    <row r="8" spans="1:7" x14ac:dyDescent="0.3">
      <c r="B8" s="4"/>
    </row>
    <row r="9" spans="1:7" x14ac:dyDescent="0.3">
      <c r="A9" s="1" t="s">
        <v>34</v>
      </c>
      <c r="B9" s="4"/>
      <c r="E9" t="s">
        <v>55</v>
      </c>
    </row>
    <row r="10" spans="1:7" ht="16.2" x14ac:dyDescent="0.3">
      <c r="A10" s="1" t="s">
        <v>10</v>
      </c>
      <c r="B10" s="4" t="s">
        <v>46</v>
      </c>
      <c r="C10" s="32">
        <v>0.01</v>
      </c>
      <c r="E10" s="1" t="s">
        <v>14</v>
      </c>
      <c r="F10" s="4" t="s">
        <v>15</v>
      </c>
      <c r="G10" s="32">
        <v>0.17549999999999999</v>
      </c>
    </row>
    <row r="11" spans="1:7" ht="16.2" x14ac:dyDescent="0.3">
      <c r="A11" s="1" t="s">
        <v>12</v>
      </c>
      <c r="B11" s="4" t="s">
        <v>2</v>
      </c>
      <c r="C11" s="32">
        <v>100</v>
      </c>
      <c r="E11" s="1" t="s">
        <v>10</v>
      </c>
      <c r="F11" s="4" t="s">
        <v>46</v>
      </c>
      <c r="G11" s="23">
        <f>G10/(C12*C11*0.001)</f>
        <v>9.9645647585991908E-3</v>
      </c>
    </row>
    <row r="12" spans="1:7" ht="16.2" x14ac:dyDescent="0.3">
      <c r="A12" s="1" t="s">
        <v>13</v>
      </c>
      <c r="B12" s="4" t="s">
        <v>47</v>
      </c>
      <c r="C12" s="33">
        <v>176.1241</v>
      </c>
    </row>
    <row r="13" spans="1:7" x14ac:dyDescent="0.3">
      <c r="A13" s="1" t="s">
        <v>14</v>
      </c>
      <c r="B13" s="4" t="s">
        <v>15</v>
      </c>
      <c r="C13" s="23">
        <f>C10*C11*0.001*C12</f>
        <v>0.17612410000000001</v>
      </c>
    </row>
    <row r="14" spans="1:7" x14ac:dyDescent="0.3">
      <c r="B14" s="4"/>
    </row>
    <row r="15" spans="1:7" x14ac:dyDescent="0.3">
      <c r="A15" s="1" t="s">
        <v>50</v>
      </c>
      <c r="B15" s="4"/>
    </row>
    <row r="16" spans="1:7" ht="16.2" x14ac:dyDescent="0.3">
      <c r="A16" s="1" t="s">
        <v>10</v>
      </c>
      <c r="B16" s="4" t="s">
        <v>46</v>
      </c>
      <c r="C16" s="32"/>
    </row>
    <row r="17" spans="1:9" x14ac:dyDescent="0.3">
      <c r="A17" s="1" t="s">
        <v>12</v>
      </c>
      <c r="B17" s="4" t="s">
        <v>2</v>
      </c>
      <c r="C17" s="32"/>
    </row>
    <row r="18" spans="1:9" ht="16.2" x14ac:dyDescent="0.3">
      <c r="A18" s="1" t="s">
        <v>13</v>
      </c>
      <c r="B18" s="4" t="s">
        <v>47</v>
      </c>
      <c r="C18" s="33">
        <v>39.997100000000003</v>
      </c>
    </row>
    <row r="19" spans="1:9" x14ac:dyDescent="0.3">
      <c r="A19" s="1" t="s">
        <v>14</v>
      </c>
      <c r="B19" s="4" t="s">
        <v>15</v>
      </c>
      <c r="C19" s="23">
        <f>C16*C17*0.001*C18</f>
        <v>0</v>
      </c>
    </row>
    <row r="21" spans="1:9" x14ac:dyDescent="0.3">
      <c r="A21" s="2" t="s">
        <v>53</v>
      </c>
      <c r="B21" s="3"/>
      <c r="C21" s="3"/>
      <c r="D21" s="3"/>
      <c r="E21" s="3"/>
      <c r="F21" s="3"/>
      <c r="G21" s="3"/>
      <c r="H21" s="3"/>
      <c r="I21" s="3"/>
    </row>
    <row r="22" spans="1:9" x14ac:dyDescent="0.3">
      <c r="A22" s="2">
        <v>1</v>
      </c>
      <c r="D22" s="18"/>
      <c r="E22" s="2">
        <v>3</v>
      </c>
    </row>
    <row r="23" spans="1:9" ht="15.6" x14ac:dyDescent="0.35">
      <c r="A23" s="2" t="s">
        <v>19</v>
      </c>
      <c r="D23" s="19"/>
      <c r="E23" s="2" t="s">
        <v>19</v>
      </c>
    </row>
    <row r="24" spans="1:9" ht="15.6" x14ac:dyDescent="0.35">
      <c r="A24" s="2" t="s">
        <v>16</v>
      </c>
      <c r="B24" s="3" t="s">
        <v>17</v>
      </c>
      <c r="C24" s="5">
        <f>(G24*G25)/C25</f>
        <v>23.745833333333334</v>
      </c>
      <c r="D24" s="19"/>
      <c r="E24" s="2" t="s">
        <v>18</v>
      </c>
      <c r="F24" s="3" t="s">
        <v>17</v>
      </c>
      <c r="G24" s="5">
        <f>G26*G27</f>
        <v>113.97999999999999</v>
      </c>
      <c r="I24" s="6"/>
    </row>
    <row r="25" spans="1:9" ht="15.6" x14ac:dyDescent="0.35">
      <c r="A25" s="2" t="s">
        <v>20</v>
      </c>
      <c r="B25" s="6"/>
      <c r="C25" s="34">
        <v>0.96</v>
      </c>
      <c r="D25" s="19"/>
      <c r="E25" s="2" t="s">
        <v>21</v>
      </c>
      <c r="F25" s="6"/>
      <c r="G25" s="34">
        <v>0.2</v>
      </c>
      <c r="I25" s="6"/>
    </row>
    <row r="26" spans="1:9" ht="16.8" x14ac:dyDescent="0.35">
      <c r="A26" s="2" t="s">
        <v>22</v>
      </c>
      <c r="B26" s="3" t="s">
        <v>23</v>
      </c>
      <c r="C26" s="34">
        <v>1.8354999999999999</v>
      </c>
      <c r="D26" s="19"/>
      <c r="E26" s="2" t="s">
        <v>24</v>
      </c>
      <c r="F26" s="3" t="s">
        <v>23</v>
      </c>
      <c r="G26" s="33">
        <v>1.1397999999999999</v>
      </c>
      <c r="I26" s="6"/>
    </row>
    <row r="27" spans="1:9" ht="16.8" x14ac:dyDescent="0.35">
      <c r="A27" s="2" t="s">
        <v>25</v>
      </c>
      <c r="B27" s="3" t="s">
        <v>48</v>
      </c>
      <c r="C27" s="21">
        <f>C24/C26</f>
        <v>12.936983564877872</v>
      </c>
      <c r="D27" s="19"/>
      <c r="E27" s="2" t="s">
        <v>26</v>
      </c>
      <c r="F27" s="3" t="s">
        <v>48</v>
      </c>
      <c r="G27" s="35">
        <v>100</v>
      </c>
      <c r="I27" s="6"/>
    </row>
    <row r="28" spans="1:9" x14ac:dyDescent="0.3">
      <c r="A28" s="2"/>
      <c r="B28" s="3"/>
      <c r="C28" s="2"/>
      <c r="D28" s="19"/>
      <c r="E28" s="2"/>
      <c r="F28" s="2"/>
      <c r="G28" s="3" t="s">
        <v>72</v>
      </c>
      <c r="I28" s="6"/>
    </row>
    <row r="29" spans="1:9" x14ac:dyDescent="0.3">
      <c r="A29" s="2">
        <v>2</v>
      </c>
      <c r="B29" s="3"/>
      <c r="C29" s="2"/>
      <c r="D29" s="19"/>
      <c r="E29" s="2"/>
      <c r="G29" s="3"/>
      <c r="I29" s="6"/>
    </row>
    <row r="30" spans="1:9" ht="15.6" x14ac:dyDescent="0.35">
      <c r="A30" s="2" t="s">
        <v>28</v>
      </c>
      <c r="D30" s="19" t="s">
        <v>51</v>
      </c>
      <c r="E30" s="2"/>
    </row>
    <row r="31" spans="1:9" ht="15.6" x14ac:dyDescent="0.35">
      <c r="A31" s="2" t="s">
        <v>27</v>
      </c>
      <c r="B31" s="3" t="s">
        <v>17</v>
      </c>
      <c r="C31" s="5">
        <f>G24-C24</f>
        <v>90.234166666666653</v>
      </c>
      <c r="D31" s="19" t="s">
        <v>52</v>
      </c>
      <c r="E31" s="2"/>
    </row>
    <row r="32" spans="1:9" ht="15.6" x14ac:dyDescent="0.35">
      <c r="A32" s="2" t="s">
        <v>29</v>
      </c>
      <c r="B32" s="3"/>
      <c r="C32" s="34">
        <v>0</v>
      </c>
      <c r="D32" s="19"/>
      <c r="E32" s="3"/>
      <c r="G32" s="3"/>
      <c r="I32" s="3"/>
    </row>
    <row r="33" spans="1:9" ht="16.8" x14ac:dyDescent="0.35">
      <c r="A33" s="2" t="s">
        <v>30</v>
      </c>
      <c r="B33" s="3" t="s">
        <v>23</v>
      </c>
      <c r="C33" s="34">
        <v>0.99819999999999998</v>
      </c>
      <c r="D33" s="19"/>
      <c r="E33" s="3"/>
      <c r="G33" s="3"/>
      <c r="I33" s="3"/>
    </row>
    <row r="34" spans="1:9" ht="16.8" x14ac:dyDescent="0.35">
      <c r="A34" s="2" t="s">
        <v>31</v>
      </c>
      <c r="B34" s="3" t="s">
        <v>48</v>
      </c>
      <c r="C34" s="21">
        <f>C31/C33</f>
        <v>90.39688105256127</v>
      </c>
      <c r="D34" s="19"/>
      <c r="E34" s="3"/>
      <c r="G34" s="3"/>
      <c r="I34" s="3"/>
    </row>
    <row r="35" spans="1:9" x14ac:dyDescent="0.3">
      <c r="A35" s="2"/>
      <c r="D35" s="19"/>
      <c r="E35" s="3"/>
      <c r="G35" s="3"/>
      <c r="I35" s="3"/>
    </row>
    <row r="36" spans="1:9" x14ac:dyDescent="0.3">
      <c r="A36" s="2"/>
      <c r="D36" s="20"/>
      <c r="E36" s="3"/>
      <c r="G36" s="3"/>
      <c r="I36" s="3"/>
    </row>
  </sheetData>
  <phoneticPr fontId="20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7"/>
  <sheetViews>
    <sheetView tabSelected="1" view="pageBreakPreview" zoomScaleNormal="55" zoomScaleSheetLayoutView="100" workbookViewId="0">
      <selection activeCell="C18" sqref="C18"/>
    </sheetView>
  </sheetViews>
  <sheetFormatPr defaultRowHeight="14.4" x14ac:dyDescent="0.3"/>
  <cols>
    <col min="1" max="7" width="15.88671875" customWidth="1"/>
  </cols>
  <sheetData>
    <row r="1" spans="1:3" x14ac:dyDescent="0.3">
      <c r="A1" s="1" t="s">
        <v>32</v>
      </c>
    </row>
    <row r="2" spans="1:3" x14ac:dyDescent="0.3">
      <c r="A2" s="1"/>
    </row>
    <row r="3" spans="1:3" x14ac:dyDescent="0.3">
      <c r="A3" s="1" t="s">
        <v>35</v>
      </c>
    </row>
    <row r="4" spans="1:3" x14ac:dyDescent="0.3">
      <c r="A4" s="14" t="s">
        <v>0</v>
      </c>
    </row>
    <row r="5" spans="1:3" ht="15.6" x14ac:dyDescent="0.3">
      <c r="A5" s="11" t="s">
        <v>6</v>
      </c>
      <c r="B5" s="11" t="s">
        <v>38</v>
      </c>
    </row>
    <row r="6" spans="1:3" x14ac:dyDescent="0.3">
      <c r="A6" s="12"/>
      <c r="B6" s="12" t="s">
        <v>2</v>
      </c>
    </row>
    <row r="7" spans="1:3" x14ac:dyDescent="0.3">
      <c r="A7" s="8">
        <v>1</v>
      </c>
      <c r="B7" s="29">
        <v>10</v>
      </c>
    </row>
    <row r="8" spans="1:3" x14ac:dyDescent="0.3">
      <c r="A8" s="8">
        <v>2</v>
      </c>
      <c r="B8" s="29">
        <v>10</v>
      </c>
    </row>
    <row r="9" spans="1:3" x14ac:dyDescent="0.3">
      <c r="A9" s="8">
        <v>3</v>
      </c>
      <c r="B9" s="29">
        <v>10.1</v>
      </c>
    </row>
    <row r="10" spans="1:3" x14ac:dyDescent="0.3">
      <c r="A10" s="7" t="s">
        <v>36</v>
      </c>
      <c r="B10" s="17">
        <f>AVERAGE(B7:B9)</f>
        <v>10.033333333333333</v>
      </c>
    </row>
    <row r="11" spans="1:3" x14ac:dyDescent="0.3">
      <c r="A11" s="25"/>
      <c r="B11" s="25"/>
      <c r="C11" s="25"/>
    </row>
    <row r="12" spans="1:3" x14ac:dyDescent="0.3">
      <c r="A12" s="1" t="s">
        <v>57</v>
      </c>
      <c r="B12" s="25"/>
      <c r="C12" s="25"/>
    </row>
    <row r="13" spans="1:3" ht="16.8" x14ac:dyDescent="0.35">
      <c r="A13" s="25" t="s">
        <v>59</v>
      </c>
      <c r="B13" s="25" t="s">
        <v>46</v>
      </c>
      <c r="C13" s="26">
        <f>Reagents!G11</f>
        <v>9.9645647585991908E-3</v>
      </c>
    </row>
    <row r="14" spans="1:3" ht="16.8" x14ac:dyDescent="0.35">
      <c r="A14" s="25" t="s">
        <v>60</v>
      </c>
      <c r="B14" s="25" t="s">
        <v>63</v>
      </c>
      <c r="C14" s="30">
        <v>10</v>
      </c>
    </row>
    <row r="15" spans="1:3" ht="15.6" x14ac:dyDescent="0.35">
      <c r="A15" s="25" t="s">
        <v>61</v>
      </c>
      <c r="B15" s="25" t="s">
        <v>58</v>
      </c>
      <c r="C15" s="5">
        <f>C13*C14*0.001</f>
        <v>9.964564758599191E-5</v>
      </c>
    </row>
    <row r="16" spans="1:3" ht="15.6" x14ac:dyDescent="0.35">
      <c r="A16" s="25" t="s">
        <v>62</v>
      </c>
      <c r="B16" s="25" t="s">
        <v>58</v>
      </c>
      <c r="C16" s="5">
        <f>C15</f>
        <v>9.964564758599191E-5</v>
      </c>
    </row>
    <row r="17" spans="1:7" ht="16.8" x14ac:dyDescent="0.35">
      <c r="A17" s="25" t="s">
        <v>64</v>
      </c>
      <c r="B17" s="25" t="s">
        <v>63</v>
      </c>
      <c r="C17" s="27">
        <f>B10</f>
        <v>10.033333333333333</v>
      </c>
    </row>
    <row r="18" spans="1:7" ht="16.8" x14ac:dyDescent="0.35">
      <c r="A18" s="1" t="s">
        <v>37</v>
      </c>
      <c r="B18" s="1" t="s">
        <v>11</v>
      </c>
      <c r="C18" s="23">
        <f>C16/(C17*0.001)</f>
        <v>9.9314598922915533E-3</v>
      </c>
    </row>
    <row r="19" spans="1:7" x14ac:dyDescent="0.3">
      <c r="B19" s="25"/>
      <c r="C19" s="25"/>
    </row>
    <row r="20" spans="1:7" x14ac:dyDescent="0.3">
      <c r="A20" s="14" t="s">
        <v>4</v>
      </c>
    </row>
    <row r="21" spans="1:7" x14ac:dyDescent="0.3">
      <c r="A21" s="36" t="s">
        <v>1</v>
      </c>
      <c r="B21" s="36" t="s">
        <v>39</v>
      </c>
      <c r="C21" s="36"/>
      <c r="D21" s="36" t="s">
        <v>40</v>
      </c>
      <c r="E21" s="36"/>
    </row>
    <row r="22" spans="1:7" ht="15.6" x14ac:dyDescent="0.3">
      <c r="A22" s="36"/>
      <c r="B22" s="7" t="s">
        <v>5</v>
      </c>
      <c r="C22" s="7" t="s">
        <v>41</v>
      </c>
      <c r="D22" s="7" t="s">
        <v>5</v>
      </c>
      <c r="E22" s="7" t="s">
        <v>41</v>
      </c>
    </row>
    <row r="23" spans="1:7" x14ac:dyDescent="0.3">
      <c r="A23" s="8">
        <v>1</v>
      </c>
      <c r="B23" s="29">
        <v>49.987699999999997</v>
      </c>
      <c r="C23" s="29">
        <v>1.2</v>
      </c>
      <c r="D23" s="29">
        <v>49.982199999999999</v>
      </c>
      <c r="E23" s="29">
        <v>8.6999999999999993</v>
      </c>
    </row>
    <row r="24" spans="1:7" x14ac:dyDescent="0.3">
      <c r="A24" s="8">
        <v>2</v>
      </c>
      <c r="B24" s="29">
        <v>49.960500000000003</v>
      </c>
      <c r="C24" s="29">
        <v>1.3</v>
      </c>
      <c r="D24" s="29">
        <v>49.892400000000002</v>
      </c>
      <c r="E24" s="29">
        <v>8.8000000000000007</v>
      </c>
    </row>
    <row r="25" spans="1:7" x14ac:dyDescent="0.3">
      <c r="A25" s="8">
        <v>3</v>
      </c>
      <c r="B25" s="29">
        <v>49.99</v>
      </c>
      <c r="C25" s="29">
        <v>1.2</v>
      </c>
      <c r="D25" s="29">
        <v>49.984499999999997</v>
      </c>
      <c r="E25" s="29">
        <v>8.8000000000000007</v>
      </c>
    </row>
    <row r="26" spans="1:7" x14ac:dyDescent="0.3">
      <c r="A26" t="s">
        <v>42</v>
      </c>
    </row>
    <row r="28" spans="1:7" x14ac:dyDescent="0.3">
      <c r="A28" s="13" t="s">
        <v>54</v>
      </c>
    </row>
    <row r="29" spans="1:7" x14ac:dyDescent="0.3">
      <c r="A29" s="36" t="s">
        <v>6</v>
      </c>
      <c r="B29" s="36" t="s">
        <v>39</v>
      </c>
      <c r="C29" s="36"/>
      <c r="D29" s="36" t="s">
        <v>56</v>
      </c>
      <c r="E29" s="36"/>
      <c r="F29" s="36" t="s">
        <v>40</v>
      </c>
      <c r="G29" s="36"/>
    </row>
    <row r="30" spans="1:7" x14ac:dyDescent="0.3">
      <c r="A30" s="36"/>
      <c r="B30" s="11" t="s">
        <v>7</v>
      </c>
      <c r="C30" s="11" t="s">
        <v>9</v>
      </c>
      <c r="D30" s="11" t="s">
        <v>7</v>
      </c>
      <c r="E30" s="11" t="s">
        <v>9</v>
      </c>
      <c r="F30" s="11" t="s">
        <v>7</v>
      </c>
      <c r="G30" s="11" t="s">
        <v>9</v>
      </c>
    </row>
    <row r="31" spans="1:7" x14ac:dyDescent="0.3">
      <c r="A31" s="36"/>
      <c r="B31" s="12" t="s">
        <v>8</v>
      </c>
      <c r="C31" s="12"/>
      <c r="D31" s="12" t="s">
        <v>8</v>
      </c>
      <c r="E31" s="12"/>
      <c r="F31" s="12" t="s">
        <v>8</v>
      </c>
      <c r="G31" s="12"/>
    </row>
    <row r="32" spans="1:7" x14ac:dyDescent="0.3">
      <c r="A32" s="8">
        <v>1</v>
      </c>
      <c r="B32" s="9">
        <f>(C23*$C$41*0.64*1000)/B23</f>
        <v>15.258475979650823</v>
      </c>
      <c r="C32" s="9">
        <f>(C23*$C$41*0.64*1000)/$C$37</f>
        <v>15.254722394559828</v>
      </c>
      <c r="D32" s="10"/>
      <c r="E32" s="10"/>
      <c r="F32" s="9">
        <f>(E23*$C$41*0.64*1000)/D23</f>
        <v>110.63612382063887</v>
      </c>
      <c r="G32" s="9">
        <f>(E23*$C$41*0.64*1000)/$C$37</f>
        <v>110.59673736055873</v>
      </c>
    </row>
    <row r="33" spans="1:7" x14ac:dyDescent="0.3">
      <c r="A33" s="8">
        <v>2</v>
      </c>
      <c r="B33" s="9">
        <f t="shared" ref="B33:B34" si="0">(C24*$C$41*0.64*1000)/B24</f>
        <v>16.539015082688472</v>
      </c>
      <c r="C33" s="9">
        <f t="shared" ref="C33:C34" si="1">(C24*$C$41*0.64*1000)/$C$37</f>
        <v>16.525949260773146</v>
      </c>
      <c r="D33" s="10"/>
      <c r="E33" s="10"/>
      <c r="F33" s="9">
        <f t="shared" ref="F33:F34" si="2">(E24*$C$41*0.64*1000)/D24</f>
        <v>112.10922327526043</v>
      </c>
      <c r="G33" s="9">
        <f t="shared" ref="G33:G34" si="3">(E24*$C$41*0.64*1000)/$C$37</f>
        <v>111.86796422677207</v>
      </c>
    </row>
    <row r="34" spans="1:7" x14ac:dyDescent="0.3">
      <c r="A34" s="8">
        <v>3</v>
      </c>
      <c r="B34" s="9">
        <f t="shared" si="0"/>
        <v>15.257773949349698</v>
      </c>
      <c r="C34" s="9">
        <f t="shared" si="1"/>
        <v>15.254722394559828</v>
      </c>
      <c r="D34" s="10"/>
      <c r="E34" s="10"/>
      <c r="F34" s="9">
        <f t="shared" si="2"/>
        <v>111.90265404952743</v>
      </c>
      <c r="G34" s="9">
        <f t="shared" si="3"/>
        <v>111.86796422677207</v>
      </c>
    </row>
    <row r="35" spans="1:7" x14ac:dyDescent="0.3">
      <c r="A35" s="16" t="s">
        <v>3</v>
      </c>
      <c r="B35" s="17">
        <f>AVERAGE(B32:B34)</f>
        <v>15.685088337229665</v>
      </c>
      <c r="C35" s="17">
        <f>AVERAGE(C32:C34)</f>
        <v>15.6784646832976</v>
      </c>
      <c r="D35" s="17">
        <f>F35-B35</f>
        <v>95.864245377912596</v>
      </c>
      <c r="E35" s="17">
        <f>G35-C35</f>
        <v>95.765757254736684</v>
      </c>
      <c r="F35" s="17">
        <f>AVERAGE(F32:F34)</f>
        <v>111.54933371514225</v>
      </c>
      <c r="G35" s="17">
        <f>AVERAGE(G32:G34)</f>
        <v>111.44422193803429</v>
      </c>
    </row>
    <row r="36" spans="1:7" x14ac:dyDescent="0.3">
      <c r="A36" t="s">
        <v>42</v>
      </c>
    </row>
    <row r="37" spans="1:7" ht="16.2" x14ac:dyDescent="0.3">
      <c r="A37" t="s">
        <v>65</v>
      </c>
      <c r="B37" s="25" t="s">
        <v>63</v>
      </c>
      <c r="C37">
        <v>50</v>
      </c>
    </row>
    <row r="39" spans="1:7" ht="16.2" x14ac:dyDescent="0.3">
      <c r="A39" s="24" t="s">
        <v>44</v>
      </c>
      <c r="B39" s="24" t="s">
        <v>46</v>
      </c>
      <c r="C39" s="15">
        <f>C18</f>
        <v>9.9314598922915533E-3</v>
      </c>
    </row>
    <row r="40" spans="1:7" ht="16.2" x14ac:dyDescent="0.3">
      <c r="A40" s="24" t="s">
        <v>45</v>
      </c>
      <c r="B40" s="24" t="s">
        <v>46</v>
      </c>
      <c r="C40" s="31">
        <v>0.01</v>
      </c>
    </row>
    <row r="41" spans="1:7" ht="16.2" x14ac:dyDescent="0.3">
      <c r="A41" s="24" t="s">
        <v>43</v>
      </c>
      <c r="B41" s="24" t="s">
        <v>46</v>
      </c>
      <c r="C41" s="22">
        <f>C39/C40</f>
        <v>0.99314598922915531</v>
      </c>
    </row>
    <row r="43" spans="1:7" x14ac:dyDescent="0.3">
      <c r="A43" s="1" t="s">
        <v>66</v>
      </c>
    </row>
    <row r="44" spans="1:7" ht="15.6" x14ac:dyDescent="0.35">
      <c r="A44" s="25" t="s">
        <v>69</v>
      </c>
      <c r="B44" s="25" t="s">
        <v>71</v>
      </c>
      <c r="C44" s="28">
        <f>B35</f>
        <v>15.685088337229665</v>
      </c>
    </row>
    <row r="45" spans="1:7" ht="16.2" x14ac:dyDescent="0.3">
      <c r="A45" s="25" t="s">
        <v>68</v>
      </c>
      <c r="B45" s="4" t="s">
        <v>47</v>
      </c>
      <c r="C45">
        <v>64.063999999999993</v>
      </c>
    </row>
    <row r="46" spans="1:7" ht="16.8" x14ac:dyDescent="0.35">
      <c r="A46" s="25" t="s">
        <v>70</v>
      </c>
      <c r="B46" s="4" t="s">
        <v>47</v>
      </c>
      <c r="C46">
        <v>32.064999999999998</v>
      </c>
    </row>
    <row r="47" spans="1:7" x14ac:dyDescent="0.3">
      <c r="A47" s="1" t="s">
        <v>67</v>
      </c>
      <c r="B47" s="1" t="s">
        <v>71</v>
      </c>
      <c r="C47" s="21">
        <f>C44*(C46/C45)</f>
        <v>7.8506237127445875</v>
      </c>
    </row>
  </sheetData>
  <mergeCells count="7">
    <mergeCell ref="F29:G29"/>
    <mergeCell ref="A21:A22"/>
    <mergeCell ref="B21:C21"/>
    <mergeCell ref="D21:E21"/>
    <mergeCell ref="A29:A31"/>
    <mergeCell ref="B29:C29"/>
    <mergeCell ref="D29:E29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Disclaimer</vt:lpstr>
      <vt:lpstr>Reagents</vt:lpstr>
      <vt:lpstr>Titration</vt:lpstr>
      <vt:lpstr>Titration!Print_Area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2026-02-05T08:19:17Z</dcterms:modified>
</cp:coreProperties>
</file>