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1E484B7-980E-4732-A5AC-2075175DB49F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Disclaimer" sheetId="9" r:id="rId1"/>
    <sheet name="Reagents" sheetId="8" r:id="rId2"/>
    <sheet name="Calibration solution-CCM" sheetId="7" r:id="rId3"/>
    <sheet name="Calibration curve" sheetId="5" r:id="rId4"/>
  </sheets>
  <definedNames>
    <definedName name="_Ref4599194" localSheetId="3">'Calibration curve'!$A$27</definedName>
    <definedName name="_Ref524783218" localSheetId="3">'Calibration curve'!$A$15</definedName>
    <definedName name="_Ref524783293" localSheetId="2">'Calibration solution-CCM'!$A$4</definedName>
    <definedName name="d1Vn">#REF!</definedName>
    <definedName name="d2pHn">#REF!</definedName>
    <definedName name="_xlnm.Print_Area" localSheetId="3">'Calibration curve'!$A$1:$V$44</definedName>
    <definedName name="_xlnm.Print_Area" localSheetId="2">'Calibration solution-CCM'!$A$1:$F$24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8" l="1"/>
  <c r="C10" i="8" s="1"/>
  <c r="F23" i="7" l="1"/>
  <c r="F24" i="7" s="1"/>
  <c r="C16" i="7" s="1"/>
  <c r="C7" i="7" s="1"/>
  <c r="D7" i="7" s="1"/>
  <c r="E23" i="7"/>
  <c r="E24" i="7" s="1"/>
  <c r="B7" i="5" l="1"/>
  <c r="C11" i="7"/>
  <c r="C9" i="7"/>
  <c r="C7" i="5"/>
  <c r="C12" i="7"/>
  <c r="C10" i="7"/>
  <c r="C8" i="7"/>
  <c r="C13" i="7"/>
  <c r="D9" i="7" l="1"/>
  <c r="C9" i="5" s="1"/>
  <c r="B9" i="5"/>
  <c r="D11" i="7"/>
  <c r="C11" i="5" s="1"/>
  <c r="B11" i="5"/>
  <c r="D8" i="7"/>
  <c r="C8" i="5" s="1"/>
  <c r="B8" i="5"/>
  <c r="D10" i="7"/>
  <c r="C10" i="5" s="1"/>
  <c r="B10" i="5"/>
  <c r="D13" i="7"/>
  <c r="C13" i="5" s="1"/>
  <c r="B13" i="5"/>
  <c r="D12" i="7"/>
  <c r="C12" i="5" s="1"/>
  <c r="B12" i="5"/>
  <c r="D24" i="5" l="1"/>
  <c r="C24" i="5"/>
  <c r="D25" i="5"/>
  <c r="B24" i="5"/>
  <c r="B25" i="5"/>
  <c r="C25" i="5"/>
  <c r="E30" i="5" l="1"/>
  <c r="F30" i="5" s="1"/>
  <c r="H30" i="5" s="1"/>
  <c r="G30" i="5" l="1"/>
</calcChain>
</file>

<file path=xl/sharedStrings.xml><?xml version="1.0" encoding="utf-8"?>
<sst xmlns="http://schemas.openxmlformats.org/spreadsheetml/2006/main" count="95" uniqueCount="60">
  <si>
    <t>Standard</t>
  </si>
  <si>
    <t>V(SA)</t>
  </si>
  <si>
    <t>(ml)</t>
  </si>
  <si>
    <t>c(SA)</t>
  </si>
  <si>
    <r>
      <t>(mg.l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</si>
  <si>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t>m(SA)</t>
  </si>
  <si>
    <t>(mg)</t>
  </si>
  <si>
    <t>M(SA)</t>
  </si>
  <si>
    <r>
      <t>(g.mol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</si>
  <si>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A</t>
  </si>
  <si>
    <t>a</t>
  </si>
  <si>
    <t>b</t>
  </si>
  <si>
    <t>Sample</t>
  </si>
  <si>
    <t>Determination of salicylic acid</t>
  </si>
  <si>
    <r>
      <t>(mg.ml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</si>
  <si>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(mg.ml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</si>
  <si>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m(sample)</t>
  </si>
  <si>
    <t>(g)</t>
  </si>
  <si>
    <t>V(sample)</t>
  </si>
  <si>
    <t>S1</t>
  </si>
  <si>
    <t>S2</t>
  </si>
  <si>
    <t>S3</t>
  </si>
  <si>
    <t>w(SA)</t>
  </si>
  <si>
    <r>
      <t>r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</si>
  <si>
    <t>(%)</t>
  </si>
  <si>
    <r>
      <t>(g.l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</si>
  <si>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t>SA solution</t>
  </si>
  <si>
    <t>Stock solution</t>
  </si>
  <si>
    <t>Working solution</t>
  </si>
  <si>
    <t>Dilution</t>
  </si>
  <si>
    <t>Calibration solutions</t>
  </si>
  <si>
    <t>Value</t>
  </si>
  <si>
    <t>Unit</t>
  </si>
  <si>
    <t>Calculation of c(SA) in mg/ml</t>
  </si>
  <si>
    <t>Calibration curve method</t>
  </si>
  <si>
    <t>Calibration curve method (CCM)</t>
  </si>
  <si>
    <t>Curve</t>
  </si>
  <si>
    <r>
      <t>M(Fe(NO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</si>
  <si>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>M(Fe(NO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.9H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O)</t>
    </r>
  </si>
  <si>
    <t>g</t>
  </si>
  <si>
    <r>
      <t>m(Fe(NO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</si>
  <si>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>m(Fe(NO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.9H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O)</t>
    </r>
  </si>
  <si>
    <r>
      <t>(g.l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</si>
  <si>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</si>
  <si>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ml</t>
  </si>
  <si>
    <t>Preparation of reagents</t>
  </si>
  <si>
    <t>Iron nitrate</t>
  </si>
  <si>
    <t>Table 2 Preparing calibration solutions (Calibration curve method)</t>
  </si>
  <si>
    <t>Quantity</t>
  </si>
  <si>
    <r>
      <t xml:space="preserve">Table 9 Parameters of regression Line </t>
    </r>
    <r>
      <rPr>
        <sz val="11"/>
        <color rgb="FF7030A0"/>
        <rFont val="Calibri"/>
        <family val="2"/>
        <charset val="238"/>
        <scheme val="minor"/>
      </rPr>
      <t>(Calibration curve method)</t>
    </r>
  </si>
  <si>
    <r>
      <t xml:space="preserve">Table 10 Concentration of salicylic acid in samples </t>
    </r>
    <r>
      <rPr>
        <sz val="11"/>
        <color rgb="FF7030A0"/>
        <rFont val="Calibri"/>
        <family val="2"/>
        <charset val="238"/>
        <scheme val="minor"/>
      </rPr>
      <t>(Calibration curve method)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</si>
  <si>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m</t>
    </r>
    <r>
      <rPr>
        <b/>
        <sz val="11"/>
        <color theme="1"/>
        <rFont val="Calibri"/>
        <family val="2"/>
        <charset val="238"/>
        <scheme val="minor"/>
      </rPr>
      <t>(SA)</t>
    </r>
  </si>
  <si>
    <t>V(SA, ws)</t>
  </si>
  <si>
    <r>
      <t>V(SA)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</si>
  <si>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(mg.g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</si>
  <si>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(Fe(NO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</si>
  <si>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scheme val="minor"/>
      </rPr>
      <t>(SA)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</si>
  <si>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-</t>
  </si>
  <si>
    <r>
      <t>Table 5 Absorbance of standard solutions (</t>
    </r>
    <r>
      <rPr>
        <sz val="11"/>
        <color rgb="FF7030A0"/>
        <rFont val="Calibri"/>
        <family val="2"/>
        <charset val="238"/>
        <scheme val="minor"/>
      </rPr>
      <t>Calibration curve method</t>
    </r>
    <r>
      <rPr>
        <sz val="11"/>
        <rFont val="Calibri"/>
        <family val="2"/>
        <charset val="238"/>
        <scheme val="minor"/>
      </rPr>
      <t>)</t>
    </r>
  </si>
  <si>
    <r>
      <t>Table 6 Absorbance of samples (</t>
    </r>
    <r>
      <rPr>
        <sz val="11"/>
        <color rgb="FF7030A0"/>
        <rFont val="Calibri"/>
        <family val="2"/>
        <charset val="238"/>
        <scheme val="minor"/>
      </rPr>
      <t>Calibration curve method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</si>
</sst>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44546A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1" fillId="0" borderId="0"/>
  </cellStyleXfs>
  <cellXfs count="49">
    <xf numFmtId="0" fontId="0" fillId="0" borderId="0" xfId="0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0" xfId="1" applyFont="1"/>
    <xf numFmtId="0" fontId="8" fillId="0" borderId="0" xfId="1"/>
    <xf numFmtId="0" fontId="8" fillId="0" borderId="0" xfId="1" applyAlignment="1">
      <alignment wrapText="1"/>
    </xf>
    <xf numFmtId="165" fontId="8" fillId="0" borderId="0" xfId="1" applyNumberFormat="1"/>
    <xf numFmtId="164" fontId="8" fillId="0" borderId="0" xfId="1" applyNumberFormat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0" xfId="0" applyFont="1"/>
    <xf numFmtId="0" fontId="13" fillId="0" borderId="6" xfId="0" applyFont="1" applyBorder="1" applyAlignment="1">
      <alignment horizontal="right" vertical="center" wrapText="1"/>
    </xf>
    <xf numFmtId="0" fontId="0" fillId="0" borderId="9" xfId="0" applyBorder="1"/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right"/>
    </xf>
    <xf numFmtId="0" fontId="17" fillId="0" borderId="9" xfId="0" applyFont="1" applyBorder="1" applyAlignment="1">
      <alignment horizontal="righ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0" fontId="18" fillId="0" borderId="0" xfId="1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9" xfId="0" applyFont="1" applyBorder="1"/>
    <xf numFmtId="166" fontId="13" fillId="0" borderId="6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0" xfId="1" applyFont="1"/>
    <xf numFmtId="166" fontId="13" fillId="0" borderId="5" xfId="0" applyNumberFormat="1" applyFont="1" applyBorder="1" applyAlignment="1">
      <alignment horizontal="right" vertical="center"/>
    </xf>
    <xf numFmtId="166" fontId="13" fillId="0" borderId="6" xfId="0" applyNumberFormat="1" applyFont="1" applyBorder="1" applyAlignment="1">
      <alignment horizontal="right" vertical="center"/>
    </xf>
    <xf numFmtId="166" fontId="15" fillId="0" borderId="5" xfId="0" applyNumberFormat="1" applyFont="1" applyBorder="1" applyAlignment="1">
      <alignment horizontal="right" vertical="center"/>
    </xf>
    <xf numFmtId="0" fontId="6" fillId="0" borderId="9" xfId="0" applyFont="1" applyBorder="1"/>
    <xf numFmtId="0" fontId="6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right" vertical="center" wrapText="1"/>
    </xf>
    <xf numFmtId="166" fontId="13" fillId="2" borderId="6" xfId="0" applyNumberFormat="1" applyFont="1" applyFill="1" applyBorder="1" applyAlignment="1">
      <alignment horizontal="right" vertical="center" wrapText="1"/>
    </xf>
    <xf numFmtId="164" fontId="8" fillId="3" borderId="6" xfId="0" applyNumberFormat="1" applyFont="1" applyFill="1" applyBorder="1" applyAlignment="1">
      <alignment horizontal="right" vertical="center" wrapText="1"/>
    </xf>
    <xf numFmtId="0" fontId="4" fillId="0" borderId="9" xfId="0" applyFont="1" applyBorder="1"/>
    <xf numFmtId="0" fontId="6" fillId="3" borderId="9" xfId="0" applyFont="1" applyFill="1" applyBorder="1"/>
    <xf numFmtId="166" fontId="18" fillId="2" borderId="9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álna 2" xfId="1" xr:uid="{00000000-0005-0000-0000-000001000000}"/>
    <cellStyle name="Normálna 2 2" xfId="2" xr:uid="{00000000-0005-0000-0000-000002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Calibration curve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Determination of salicylic acid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curve'!$B$5</c:f>
              <c:strCache>
                <c:ptCount val="1"/>
                <c:pt idx="0">
                  <c:v>cm(SA)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4179192306843997"/>
                  <c:y val="-9.695980227093643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curve'!$B$7:$B$13</c:f>
              <c:numCache>
                <c:formatCode>0.000</c:formatCode>
                <c:ptCount val="7"/>
                <c:pt idx="0">
                  <c:v>0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0.04</c:v>
                </c:pt>
                <c:pt idx="6">
                  <c:v>4.8000000000000001E-2</c:v>
                </c:pt>
              </c:numCache>
            </c:numRef>
          </c:xVal>
          <c:yVal>
            <c:numRef>
              <c:f>'Calibration curve'!$D$7:$D$13</c:f>
              <c:numCache>
                <c:formatCode>General</c:formatCode>
                <c:ptCount val="7"/>
                <c:pt idx="0" formatCode="0.000">
                  <c:v>0</c:v>
                </c:pt>
                <c:pt idx="1">
                  <c:v>0.106</c:v>
                </c:pt>
                <c:pt idx="2">
                  <c:v>0.21099999999999999</c:v>
                </c:pt>
                <c:pt idx="3">
                  <c:v>0.31900000000000001</c:v>
                </c:pt>
                <c:pt idx="4">
                  <c:v>0.41599999999999998</c:v>
                </c:pt>
                <c:pt idx="5">
                  <c:v>0.52300000000000002</c:v>
                </c:pt>
                <c:pt idx="6">
                  <c:v>0.623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2B-4516-B155-0016872AB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424048"/>
        <c:axId val="1"/>
      </c:scatterChart>
      <c:valAx>
        <c:axId val="157342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c</a:t>
                </a:r>
                <a:r>
                  <a:rPr lang="sk-SK" baseline="-25000"/>
                  <a:t>m</a:t>
                </a:r>
                <a:r>
                  <a:rPr lang="sk-SK"/>
                  <a:t>(SA) (mg.ml</a:t>
                </a:r>
                <a:r>
                  <a:rPr lang="sk-SK" baseline="30000"/>
                  <a:t>-1</a:t>
                </a:r>
                <a:r>
                  <a:rPr lang="sk-SK"/>
                  <a:t>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A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734240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Calibration curve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Determination of salicylic acid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curve'!$C$5</c:f>
              <c:strCache>
                <c:ptCount val="1"/>
                <c:pt idx="0">
                  <c:v>m(SA)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4179192306843997"/>
                  <c:y val="-9.695980227093643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curve'!$C$7:$C$13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</c:numCache>
            </c:numRef>
          </c:xVal>
          <c:yVal>
            <c:numRef>
              <c:f>'Calibration curve'!$D$7:$D$13</c:f>
              <c:numCache>
                <c:formatCode>General</c:formatCode>
                <c:ptCount val="7"/>
                <c:pt idx="0" formatCode="0.000">
                  <c:v>0</c:v>
                </c:pt>
                <c:pt idx="1">
                  <c:v>0.106</c:v>
                </c:pt>
                <c:pt idx="2">
                  <c:v>0.21099999999999999</c:v>
                </c:pt>
                <c:pt idx="3">
                  <c:v>0.31900000000000001</c:v>
                </c:pt>
                <c:pt idx="4">
                  <c:v>0.41599999999999998</c:v>
                </c:pt>
                <c:pt idx="5">
                  <c:v>0.52300000000000002</c:v>
                </c:pt>
                <c:pt idx="6">
                  <c:v>0.623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87-4EC6-8B69-EBBB7D2A2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424048"/>
        <c:axId val="1"/>
      </c:scatterChart>
      <c:valAx>
        <c:axId val="157342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m(SA) (mg)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A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734240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C01693CE-8265-41A0-9227-72E3552D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617764</xdr:colOff>
      <xdr:row>1</xdr:row>
      <xdr:rowOff>172357</xdr:rowOff>
    </xdr:from>
    <xdr:to>
      <xdr:col>19</xdr:col>
      <xdr:colOff>163286</xdr:colOff>
      <xdr:row>21</xdr:row>
      <xdr:rowOff>69273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615208</xdr:colOff>
      <xdr:row>22</xdr:row>
      <xdr:rowOff>8245</xdr:rowOff>
    </xdr:from>
    <xdr:to>
      <xdr:col>19</xdr:col>
      <xdr:colOff>160730</xdr:colOff>
      <xdr:row>43</xdr:row>
      <xdr:rowOff>138546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0699EB8-B66E-44AC-944C-E8D254FE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3021-5A0B-4FF4-AE0E-7FFC6CFEDDE7}">
  <dimension ref="A1"/>
  <sheetViews>
    <sheetView tabSelected="1" zoomScale="50" zoomScaleNormal="50" workbookViewId="0">
      <selection activeCell="AF28" sqref="AF28"/>
    </sheetView>
  </sheetViews>
  <sheetFormatPr defaultRowHeight="14.4" x14ac:dyDescent="0.3"/>
  <cols>
    <col min="1" max="1" width="9.77734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view="pageBreakPreview" zoomScale="200" zoomScaleNormal="145" zoomScaleSheetLayoutView="200" workbookViewId="0">
      <selection activeCell="C8" sqref="C8"/>
    </sheetView>
  </sheetViews>
  <sheetFormatPr defaultRowHeight="14.4" x14ac:dyDescent="0.3"/>
  <cols>
    <col min="1" max="1" width="17.33203125" bestFit="1" customWidth="1"/>
    <col min="3" max="3" width="10.88671875" customWidth="1"/>
  </cols>
  <sheetData>
    <row r="1" spans="1:3" x14ac:dyDescent="0.3">
      <c r="A1" s="12" t="s">
        <v>45</v>
      </c>
    </row>
    <row r="2" spans="1:3" x14ac:dyDescent="0.3">
      <c r="A2" s="12"/>
    </row>
    <row r="3" spans="1:3" x14ac:dyDescent="0.3">
      <c r="A3" s="12" t="s">
        <v>46</v>
      </c>
    </row>
    <row r="4" spans="1:3" x14ac:dyDescent="0.3">
      <c r="A4" s="25"/>
      <c r="B4" s="25" t="s">
        <v>32</v>
      </c>
      <c r="C4" s="25" t="s">
        <v>31</v>
      </c>
    </row>
    <row r="5" spans="1:3" ht="16.2" x14ac:dyDescent="0.35">
      <c r="A5" s="41" t="s">
        <v>55</v>
      </c>
      <c r="B5" s="33" t="s">
        <v>42</v>
      </c>
      <c r="C5" s="42">
        <v>10</v>
      </c>
    </row>
    <row r="6" spans="1:3" ht="15.6" x14ac:dyDescent="0.35">
      <c r="A6" s="32" t="s">
        <v>43</v>
      </c>
      <c r="B6" s="33" t="s">
        <v>44</v>
      </c>
      <c r="C6" s="42">
        <v>100</v>
      </c>
    </row>
    <row r="7" spans="1:3" ht="16.2" x14ac:dyDescent="0.35">
      <c r="A7" s="32" t="s">
        <v>37</v>
      </c>
      <c r="B7" s="17" t="s">
        <v>8</v>
      </c>
      <c r="C7" s="18">
        <v>241.88</v>
      </c>
    </row>
    <row r="8" spans="1:3" ht="16.2" x14ac:dyDescent="0.35">
      <c r="A8" s="32" t="s">
        <v>38</v>
      </c>
      <c r="B8" s="17" t="s">
        <v>8</v>
      </c>
      <c r="C8" s="18">
        <v>403.88</v>
      </c>
    </row>
    <row r="9" spans="1:3" ht="15.6" x14ac:dyDescent="0.35">
      <c r="A9" s="32" t="s">
        <v>40</v>
      </c>
      <c r="B9" s="33" t="s">
        <v>39</v>
      </c>
      <c r="C9" s="43">
        <f>C5*C6*0.001</f>
        <v>1</v>
      </c>
    </row>
    <row r="10" spans="1:3" ht="15.6" x14ac:dyDescent="0.35">
      <c r="A10" s="32" t="s">
        <v>41</v>
      </c>
      <c r="B10" s="33" t="s">
        <v>39</v>
      </c>
      <c r="C10" s="43">
        <f>C9*(C8/C7)</f>
        <v>1.6697535968248718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view="pageBreakPreview" topLeftCell="A2" zoomScale="110" zoomScaleNormal="145" zoomScaleSheetLayoutView="110" workbookViewId="0">
      <selection activeCell="I24" sqref="I24"/>
    </sheetView>
  </sheetViews>
  <sheetFormatPr defaultRowHeight="14.4" x14ac:dyDescent="0.3"/>
  <cols>
    <col min="1" max="1" width="26" customWidth="1"/>
    <col min="2" max="2" width="11.6640625" customWidth="1"/>
    <col min="3" max="3" width="9.88671875" customWidth="1"/>
    <col min="6" max="6" width="9.109375" bestFit="1" customWidth="1"/>
  </cols>
  <sheetData>
    <row r="1" spans="1:4" x14ac:dyDescent="0.3">
      <c r="A1" s="12" t="s">
        <v>30</v>
      </c>
    </row>
    <row r="2" spans="1:4" x14ac:dyDescent="0.3">
      <c r="A2" s="27" t="s">
        <v>35</v>
      </c>
    </row>
    <row r="3" spans="1:4" x14ac:dyDescent="0.3">
      <c r="A3" s="27"/>
    </row>
    <row r="4" spans="1:4" ht="15" thickBot="1" x14ac:dyDescent="0.35">
      <c r="A4" s="35" t="s">
        <v>47</v>
      </c>
    </row>
    <row r="5" spans="1:4" ht="15.6" x14ac:dyDescent="0.3">
      <c r="A5" s="47" t="s">
        <v>0</v>
      </c>
      <c r="B5" s="1" t="s">
        <v>52</v>
      </c>
      <c r="C5" s="1" t="s">
        <v>51</v>
      </c>
      <c r="D5" s="1" t="s">
        <v>5</v>
      </c>
    </row>
    <row r="6" spans="1:4" ht="16.8" thickBot="1" x14ac:dyDescent="0.35">
      <c r="A6" s="48"/>
      <c r="B6" s="2" t="s">
        <v>2</v>
      </c>
      <c r="C6" s="2" t="s">
        <v>14</v>
      </c>
      <c r="D6" s="2" t="s">
        <v>6</v>
      </c>
    </row>
    <row r="7" spans="1:4" ht="15.6" thickTop="1" thickBot="1" x14ac:dyDescent="0.35">
      <c r="A7" s="3">
        <v>0</v>
      </c>
      <c r="B7" s="44">
        <v>0</v>
      </c>
      <c r="C7" s="20">
        <f>($C$16*B7)/$C$17</f>
        <v>0</v>
      </c>
      <c r="D7" s="20">
        <f>C7*$C$17*0.001*1000</f>
        <v>0</v>
      </c>
    </row>
    <row r="8" spans="1:4" ht="15" thickBot="1" x14ac:dyDescent="0.35">
      <c r="A8" s="3">
        <v>1</v>
      </c>
      <c r="B8" s="44">
        <v>5</v>
      </c>
      <c r="C8" s="20">
        <f t="shared" ref="C8:C13" si="0">($C$16*B8)/$C$17</f>
        <v>8.0000000000000002E-3</v>
      </c>
      <c r="D8" s="20">
        <f t="shared" ref="D8:D13" si="1">C8*$C$17*0.001*1000</f>
        <v>0.4</v>
      </c>
    </row>
    <row r="9" spans="1:4" ht="15" thickBot="1" x14ac:dyDescent="0.35">
      <c r="A9" s="3">
        <v>2</v>
      </c>
      <c r="B9" s="44">
        <v>10</v>
      </c>
      <c r="C9" s="20">
        <f t="shared" si="0"/>
        <v>1.6E-2</v>
      </c>
      <c r="D9" s="20">
        <f t="shared" si="1"/>
        <v>0.8</v>
      </c>
    </row>
    <row r="10" spans="1:4" ht="15" thickBot="1" x14ac:dyDescent="0.35">
      <c r="A10" s="3">
        <v>3</v>
      </c>
      <c r="B10" s="44">
        <v>15</v>
      </c>
      <c r="C10" s="20">
        <f t="shared" si="0"/>
        <v>2.4E-2</v>
      </c>
      <c r="D10" s="20">
        <f t="shared" si="1"/>
        <v>1.2</v>
      </c>
    </row>
    <row r="11" spans="1:4" ht="15" thickBot="1" x14ac:dyDescent="0.35">
      <c r="A11" s="3">
        <v>4</v>
      </c>
      <c r="B11" s="44">
        <v>20</v>
      </c>
      <c r="C11" s="20">
        <f t="shared" si="0"/>
        <v>3.2000000000000001E-2</v>
      </c>
      <c r="D11" s="20">
        <f t="shared" si="1"/>
        <v>1.6</v>
      </c>
    </row>
    <row r="12" spans="1:4" ht="15" thickBot="1" x14ac:dyDescent="0.35">
      <c r="A12" s="3">
        <v>5</v>
      </c>
      <c r="B12" s="44">
        <v>25</v>
      </c>
      <c r="C12" s="20">
        <f t="shared" si="0"/>
        <v>0.04</v>
      </c>
      <c r="D12" s="20">
        <f t="shared" si="1"/>
        <v>2</v>
      </c>
    </row>
    <row r="13" spans="1:4" ht="15" thickBot="1" x14ac:dyDescent="0.35">
      <c r="A13" s="3">
        <v>6</v>
      </c>
      <c r="B13" s="44">
        <v>30</v>
      </c>
      <c r="C13" s="20">
        <f t="shared" si="0"/>
        <v>4.8000000000000001E-2</v>
      </c>
      <c r="D13" s="20">
        <f t="shared" si="1"/>
        <v>2.4</v>
      </c>
    </row>
    <row r="15" spans="1:4" x14ac:dyDescent="0.3">
      <c r="A15" s="25" t="s">
        <v>48</v>
      </c>
      <c r="B15" s="25" t="s">
        <v>32</v>
      </c>
      <c r="C15" s="25" t="s">
        <v>31</v>
      </c>
    </row>
    <row r="16" spans="1:4" ht="16.2" x14ac:dyDescent="0.35">
      <c r="A16" s="14" t="s">
        <v>56</v>
      </c>
      <c r="B16" s="15" t="s">
        <v>15</v>
      </c>
      <c r="C16" s="16">
        <f>F24</f>
        <v>0.08</v>
      </c>
    </row>
    <row r="17" spans="1:6" ht="15.6" x14ac:dyDescent="0.35">
      <c r="A17" s="14" t="s">
        <v>53</v>
      </c>
      <c r="B17" s="17" t="s">
        <v>2</v>
      </c>
      <c r="C17" s="19">
        <v>50</v>
      </c>
    </row>
    <row r="18" spans="1:6" ht="16.2" x14ac:dyDescent="0.3">
      <c r="A18" s="14" t="s">
        <v>7</v>
      </c>
      <c r="B18" s="17" t="s">
        <v>8</v>
      </c>
      <c r="C18" s="18">
        <v>138.12</v>
      </c>
    </row>
    <row r="20" spans="1:6" ht="15" thickBot="1" x14ac:dyDescent="0.35">
      <c r="A20" s="12" t="s">
        <v>33</v>
      </c>
    </row>
    <row r="21" spans="1:6" ht="15.6" x14ac:dyDescent="0.3">
      <c r="A21" s="47" t="s">
        <v>26</v>
      </c>
      <c r="B21" s="1" t="s">
        <v>29</v>
      </c>
      <c r="C21" s="1" t="s">
        <v>5</v>
      </c>
      <c r="D21" s="1" t="s">
        <v>1</v>
      </c>
      <c r="E21" s="1" t="s">
        <v>51</v>
      </c>
      <c r="F21" s="1" t="s">
        <v>51</v>
      </c>
    </row>
    <row r="22" spans="1:6" ht="16.8" thickBot="1" x14ac:dyDescent="0.35">
      <c r="A22" s="48"/>
      <c r="B22" s="2"/>
      <c r="C22" s="2" t="s">
        <v>17</v>
      </c>
      <c r="D22" s="2" t="s">
        <v>2</v>
      </c>
      <c r="E22" s="2" t="s">
        <v>25</v>
      </c>
      <c r="F22" s="2" t="s">
        <v>14</v>
      </c>
    </row>
    <row r="23" spans="1:6" ht="15.6" thickTop="1" thickBot="1" x14ac:dyDescent="0.35">
      <c r="A23" s="24" t="s">
        <v>27</v>
      </c>
      <c r="B23" s="45" t="s">
        <v>57</v>
      </c>
      <c r="C23" s="44">
        <v>0.2</v>
      </c>
      <c r="D23" s="44">
        <v>25</v>
      </c>
      <c r="E23" s="13">
        <f>C23/(D23*0.001)</f>
        <v>8</v>
      </c>
      <c r="F23" s="13">
        <f>C23*1000/D23</f>
        <v>8</v>
      </c>
    </row>
    <row r="24" spans="1:6" ht="15" thickBot="1" x14ac:dyDescent="0.35">
      <c r="A24" s="24" t="s">
        <v>28</v>
      </c>
      <c r="B24" s="44">
        <v>100</v>
      </c>
      <c r="C24" s="45" t="s">
        <v>57</v>
      </c>
      <c r="D24" s="45" t="s">
        <v>57</v>
      </c>
      <c r="E24" s="13">
        <f>E23/B24</f>
        <v>0.08</v>
      </c>
      <c r="F24" s="13">
        <f>F23/B24</f>
        <v>0.08</v>
      </c>
    </row>
  </sheetData>
  <mergeCells count="2">
    <mergeCell ref="A5:A6"/>
    <mergeCell ref="A21:A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"/>
  <sheetViews>
    <sheetView view="pageBreakPreview" zoomScale="70" zoomScaleNormal="85" zoomScaleSheetLayoutView="70" workbookViewId="0">
      <selection activeCell="E17" sqref="E17"/>
    </sheetView>
  </sheetViews>
  <sheetFormatPr defaultColWidth="9" defaultRowHeight="14.4" x14ac:dyDescent="0.3"/>
  <cols>
    <col min="1" max="1" width="15" style="6" customWidth="1"/>
    <col min="2" max="2" width="16.109375" style="6" customWidth="1"/>
    <col min="3" max="3" width="16" style="6" customWidth="1"/>
    <col min="4" max="4" width="14.88671875" style="6" customWidth="1"/>
    <col min="5" max="5" width="10.6640625" style="6" bestFit="1" customWidth="1"/>
    <col min="6" max="6" width="12.21875" style="6" customWidth="1"/>
    <col min="7" max="8" width="13" style="6" customWidth="1"/>
    <col min="9" max="256" width="9" style="6"/>
    <col min="257" max="257" width="15" style="6" customWidth="1"/>
    <col min="258" max="258" width="16.109375" style="6" customWidth="1"/>
    <col min="259" max="259" width="16" style="6" customWidth="1"/>
    <col min="260" max="260" width="14.88671875" style="6" customWidth="1"/>
    <col min="261" max="263" width="12.5546875" style="6" customWidth="1"/>
    <col min="264" max="512" width="9" style="6"/>
    <col min="513" max="513" width="15" style="6" customWidth="1"/>
    <col min="514" max="514" width="16.109375" style="6" customWidth="1"/>
    <col min="515" max="515" width="16" style="6" customWidth="1"/>
    <col min="516" max="516" width="14.88671875" style="6" customWidth="1"/>
    <col min="517" max="519" width="12.5546875" style="6" customWidth="1"/>
    <col min="520" max="768" width="9" style="6"/>
    <col min="769" max="769" width="15" style="6" customWidth="1"/>
    <col min="770" max="770" width="16.109375" style="6" customWidth="1"/>
    <col min="771" max="771" width="16" style="6" customWidth="1"/>
    <col min="772" max="772" width="14.88671875" style="6" customWidth="1"/>
    <col min="773" max="775" width="12.5546875" style="6" customWidth="1"/>
    <col min="776" max="1024" width="9" style="6"/>
    <col min="1025" max="1025" width="15" style="6" customWidth="1"/>
    <col min="1026" max="1026" width="16.109375" style="6" customWidth="1"/>
    <col min="1027" max="1027" width="16" style="6" customWidth="1"/>
    <col min="1028" max="1028" width="14.88671875" style="6" customWidth="1"/>
    <col min="1029" max="1031" width="12.5546875" style="6" customWidth="1"/>
    <col min="1032" max="1280" width="9" style="6"/>
    <col min="1281" max="1281" width="15" style="6" customWidth="1"/>
    <col min="1282" max="1282" width="16.109375" style="6" customWidth="1"/>
    <col min="1283" max="1283" width="16" style="6" customWidth="1"/>
    <col min="1284" max="1284" width="14.88671875" style="6" customWidth="1"/>
    <col min="1285" max="1287" width="12.5546875" style="6" customWidth="1"/>
    <col min="1288" max="1536" width="9" style="6"/>
    <col min="1537" max="1537" width="15" style="6" customWidth="1"/>
    <col min="1538" max="1538" width="16.109375" style="6" customWidth="1"/>
    <col min="1539" max="1539" width="16" style="6" customWidth="1"/>
    <col min="1540" max="1540" width="14.88671875" style="6" customWidth="1"/>
    <col min="1541" max="1543" width="12.5546875" style="6" customWidth="1"/>
    <col min="1544" max="1792" width="9" style="6"/>
    <col min="1793" max="1793" width="15" style="6" customWidth="1"/>
    <col min="1794" max="1794" width="16.109375" style="6" customWidth="1"/>
    <col min="1795" max="1795" width="16" style="6" customWidth="1"/>
    <col min="1796" max="1796" width="14.88671875" style="6" customWidth="1"/>
    <col min="1797" max="1799" width="12.5546875" style="6" customWidth="1"/>
    <col min="1800" max="2048" width="9" style="6"/>
    <col min="2049" max="2049" width="15" style="6" customWidth="1"/>
    <col min="2050" max="2050" width="16.109375" style="6" customWidth="1"/>
    <col min="2051" max="2051" width="16" style="6" customWidth="1"/>
    <col min="2052" max="2052" width="14.88671875" style="6" customWidth="1"/>
    <col min="2053" max="2055" width="12.5546875" style="6" customWidth="1"/>
    <col min="2056" max="2304" width="9" style="6"/>
    <col min="2305" max="2305" width="15" style="6" customWidth="1"/>
    <col min="2306" max="2306" width="16.109375" style="6" customWidth="1"/>
    <col min="2307" max="2307" width="16" style="6" customWidth="1"/>
    <col min="2308" max="2308" width="14.88671875" style="6" customWidth="1"/>
    <col min="2309" max="2311" width="12.5546875" style="6" customWidth="1"/>
    <col min="2312" max="2560" width="9" style="6"/>
    <col min="2561" max="2561" width="15" style="6" customWidth="1"/>
    <col min="2562" max="2562" width="16.109375" style="6" customWidth="1"/>
    <col min="2563" max="2563" width="16" style="6" customWidth="1"/>
    <col min="2564" max="2564" width="14.88671875" style="6" customWidth="1"/>
    <col min="2565" max="2567" width="12.5546875" style="6" customWidth="1"/>
    <col min="2568" max="2816" width="9" style="6"/>
    <col min="2817" max="2817" width="15" style="6" customWidth="1"/>
    <col min="2818" max="2818" width="16.109375" style="6" customWidth="1"/>
    <col min="2819" max="2819" width="16" style="6" customWidth="1"/>
    <col min="2820" max="2820" width="14.88671875" style="6" customWidth="1"/>
    <col min="2821" max="2823" width="12.5546875" style="6" customWidth="1"/>
    <col min="2824" max="3072" width="9" style="6"/>
    <col min="3073" max="3073" width="15" style="6" customWidth="1"/>
    <col min="3074" max="3074" width="16.109375" style="6" customWidth="1"/>
    <col min="3075" max="3075" width="16" style="6" customWidth="1"/>
    <col min="3076" max="3076" width="14.88671875" style="6" customWidth="1"/>
    <col min="3077" max="3079" width="12.5546875" style="6" customWidth="1"/>
    <col min="3080" max="3328" width="9" style="6"/>
    <col min="3329" max="3329" width="15" style="6" customWidth="1"/>
    <col min="3330" max="3330" width="16.109375" style="6" customWidth="1"/>
    <col min="3331" max="3331" width="16" style="6" customWidth="1"/>
    <col min="3332" max="3332" width="14.88671875" style="6" customWidth="1"/>
    <col min="3333" max="3335" width="12.5546875" style="6" customWidth="1"/>
    <col min="3336" max="3584" width="9" style="6"/>
    <col min="3585" max="3585" width="15" style="6" customWidth="1"/>
    <col min="3586" max="3586" width="16.109375" style="6" customWidth="1"/>
    <col min="3587" max="3587" width="16" style="6" customWidth="1"/>
    <col min="3588" max="3588" width="14.88671875" style="6" customWidth="1"/>
    <col min="3589" max="3591" width="12.5546875" style="6" customWidth="1"/>
    <col min="3592" max="3840" width="9" style="6"/>
    <col min="3841" max="3841" width="15" style="6" customWidth="1"/>
    <col min="3842" max="3842" width="16.109375" style="6" customWidth="1"/>
    <col min="3843" max="3843" width="16" style="6" customWidth="1"/>
    <col min="3844" max="3844" width="14.88671875" style="6" customWidth="1"/>
    <col min="3845" max="3847" width="12.5546875" style="6" customWidth="1"/>
    <col min="3848" max="4096" width="9" style="6"/>
    <col min="4097" max="4097" width="15" style="6" customWidth="1"/>
    <col min="4098" max="4098" width="16.109375" style="6" customWidth="1"/>
    <col min="4099" max="4099" width="16" style="6" customWidth="1"/>
    <col min="4100" max="4100" width="14.88671875" style="6" customWidth="1"/>
    <col min="4101" max="4103" width="12.5546875" style="6" customWidth="1"/>
    <col min="4104" max="4352" width="9" style="6"/>
    <col min="4353" max="4353" width="15" style="6" customWidth="1"/>
    <col min="4354" max="4354" width="16.109375" style="6" customWidth="1"/>
    <col min="4355" max="4355" width="16" style="6" customWidth="1"/>
    <col min="4356" max="4356" width="14.88671875" style="6" customWidth="1"/>
    <col min="4357" max="4359" width="12.5546875" style="6" customWidth="1"/>
    <col min="4360" max="4608" width="9" style="6"/>
    <col min="4609" max="4609" width="15" style="6" customWidth="1"/>
    <col min="4610" max="4610" width="16.109375" style="6" customWidth="1"/>
    <col min="4611" max="4611" width="16" style="6" customWidth="1"/>
    <col min="4612" max="4612" width="14.88671875" style="6" customWidth="1"/>
    <col min="4613" max="4615" width="12.5546875" style="6" customWidth="1"/>
    <col min="4616" max="4864" width="9" style="6"/>
    <col min="4865" max="4865" width="15" style="6" customWidth="1"/>
    <col min="4866" max="4866" width="16.109375" style="6" customWidth="1"/>
    <col min="4867" max="4867" width="16" style="6" customWidth="1"/>
    <col min="4868" max="4868" width="14.88671875" style="6" customWidth="1"/>
    <col min="4869" max="4871" width="12.5546875" style="6" customWidth="1"/>
    <col min="4872" max="5120" width="9" style="6"/>
    <col min="5121" max="5121" width="15" style="6" customWidth="1"/>
    <col min="5122" max="5122" width="16.109375" style="6" customWidth="1"/>
    <col min="5123" max="5123" width="16" style="6" customWidth="1"/>
    <col min="5124" max="5124" width="14.88671875" style="6" customWidth="1"/>
    <col min="5125" max="5127" width="12.5546875" style="6" customWidth="1"/>
    <col min="5128" max="5376" width="9" style="6"/>
    <col min="5377" max="5377" width="15" style="6" customWidth="1"/>
    <col min="5378" max="5378" width="16.109375" style="6" customWidth="1"/>
    <col min="5379" max="5379" width="16" style="6" customWidth="1"/>
    <col min="5380" max="5380" width="14.88671875" style="6" customWidth="1"/>
    <col min="5381" max="5383" width="12.5546875" style="6" customWidth="1"/>
    <col min="5384" max="5632" width="9" style="6"/>
    <col min="5633" max="5633" width="15" style="6" customWidth="1"/>
    <col min="5634" max="5634" width="16.109375" style="6" customWidth="1"/>
    <col min="5635" max="5635" width="16" style="6" customWidth="1"/>
    <col min="5636" max="5636" width="14.88671875" style="6" customWidth="1"/>
    <col min="5637" max="5639" width="12.5546875" style="6" customWidth="1"/>
    <col min="5640" max="5888" width="9" style="6"/>
    <col min="5889" max="5889" width="15" style="6" customWidth="1"/>
    <col min="5890" max="5890" width="16.109375" style="6" customWidth="1"/>
    <col min="5891" max="5891" width="16" style="6" customWidth="1"/>
    <col min="5892" max="5892" width="14.88671875" style="6" customWidth="1"/>
    <col min="5893" max="5895" width="12.5546875" style="6" customWidth="1"/>
    <col min="5896" max="6144" width="9" style="6"/>
    <col min="6145" max="6145" width="15" style="6" customWidth="1"/>
    <col min="6146" max="6146" width="16.109375" style="6" customWidth="1"/>
    <col min="6147" max="6147" width="16" style="6" customWidth="1"/>
    <col min="6148" max="6148" width="14.88671875" style="6" customWidth="1"/>
    <col min="6149" max="6151" width="12.5546875" style="6" customWidth="1"/>
    <col min="6152" max="6400" width="9" style="6"/>
    <col min="6401" max="6401" width="15" style="6" customWidth="1"/>
    <col min="6402" max="6402" width="16.109375" style="6" customWidth="1"/>
    <col min="6403" max="6403" width="16" style="6" customWidth="1"/>
    <col min="6404" max="6404" width="14.88671875" style="6" customWidth="1"/>
    <col min="6405" max="6407" width="12.5546875" style="6" customWidth="1"/>
    <col min="6408" max="6656" width="9" style="6"/>
    <col min="6657" max="6657" width="15" style="6" customWidth="1"/>
    <col min="6658" max="6658" width="16.109375" style="6" customWidth="1"/>
    <col min="6659" max="6659" width="16" style="6" customWidth="1"/>
    <col min="6660" max="6660" width="14.88671875" style="6" customWidth="1"/>
    <col min="6661" max="6663" width="12.5546875" style="6" customWidth="1"/>
    <col min="6664" max="6912" width="9" style="6"/>
    <col min="6913" max="6913" width="15" style="6" customWidth="1"/>
    <col min="6914" max="6914" width="16.109375" style="6" customWidth="1"/>
    <col min="6915" max="6915" width="16" style="6" customWidth="1"/>
    <col min="6916" max="6916" width="14.88671875" style="6" customWidth="1"/>
    <col min="6917" max="6919" width="12.5546875" style="6" customWidth="1"/>
    <col min="6920" max="7168" width="9" style="6"/>
    <col min="7169" max="7169" width="15" style="6" customWidth="1"/>
    <col min="7170" max="7170" width="16.109375" style="6" customWidth="1"/>
    <col min="7171" max="7171" width="16" style="6" customWidth="1"/>
    <col min="7172" max="7172" width="14.88671875" style="6" customWidth="1"/>
    <col min="7173" max="7175" width="12.5546875" style="6" customWidth="1"/>
    <col min="7176" max="7424" width="9" style="6"/>
    <col min="7425" max="7425" width="15" style="6" customWidth="1"/>
    <col min="7426" max="7426" width="16.109375" style="6" customWidth="1"/>
    <col min="7427" max="7427" width="16" style="6" customWidth="1"/>
    <col min="7428" max="7428" width="14.88671875" style="6" customWidth="1"/>
    <col min="7429" max="7431" width="12.5546875" style="6" customWidth="1"/>
    <col min="7432" max="7680" width="9" style="6"/>
    <col min="7681" max="7681" width="15" style="6" customWidth="1"/>
    <col min="7682" max="7682" width="16.109375" style="6" customWidth="1"/>
    <col min="7683" max="7683" width="16" style="6" customWidth="1"/>
    <col min="7684" max="7684" width="14.88671875" style="6" customWidth="1"/>
    <col min="7685" max="7687" width="12.5546875" style="6" customWidth="1"/>
    <col min="7688" max="7936" width="9" style="6"/>
    <col min="7937" max="7937" width="15" style="6" customWidth="1"/>
    <col min="7938" max="7938" width="16.109375" style="6" customWidth="1"/>
    <col min="7939" max="7939" width="16" style="6" customWidth="1"/>
    <col min="7940" max="7940" width="14.88671875" style="6" customWidth="1"/>
    <col min="7941" max="7943" width="12.5546875" style="6" customWidth="1"/>
    <col min="7944" max="8192" width="9" style="6"/>
    <col min="8193" max="8193" width="15" style="6" customWidth="1"/>
    <col min="8194" max="8194" width="16.109375" style="6" customWidth="1"/>
    <col min="8195" max="8195" width="16" style="6" customWidth="1"/>
    <col min="8196" max="8196" width="14.88671875" style="6" customWidth="1"/>
    <col min="8197" max="8199" width="12.5546875" style="6" customWidth="1"/>
    <col min="8200" max="8448" width="9" style="6"/>
    <col min="8449" max="8449" width="15" style="6" customWidth="1"/>
    <col min="8450" max="8450" width="16.109375" style="6" customWidth="1"/>
    <col min="8451" max="8451" width="16" style="6" customWidth="1"/>
    <col min="8452" max="8452" width="14.88671875" style="6" customWidth="1"/>
    <col min="8453" max="8455" width="12.5546875" style="6" customWidth="1"/>
    <col min="8456" max="8704" width="9" style="6"/>
    <col min="8705" max="8705" width="15" style="6" customWidth="1"/>
    <col min="8706" max="8706" width="16.109375" style="6" customWidth="1"/>
    <col min="8707" max="8707" width="16" style="6" customWidth="1"/>
    <col min="8708" max="8708" width="14.88671875" style="6" customWidth="1"/>
    <col min="8709" max="8711" width="12.5546875" style="6" customWidth="1"/>
    <col min="8712" max="8960" width="9" style="6"/>
    <col min="8961" max="8961" width="15" style="6" customWidth="1"/>
    <col min="8962" max="8962" width="16.109375" style="6" customWidth="1"/>
    <col min="8963" max="8963" width="16" style="6" customWidth="1"/>
    <col min="8964" max="8964" width="14.88671875" style="6" customWidth="1"/>
    <col min="8965" max="8967" width="12.5546875" style="6" customWidth="1"/>
    <col min="8968" max="9216" width="9" style="6"/>
    <col min="9217" max="9217" width="15" style="6" customWidth="1"/>
    <col min="9218" max="9218" width="16.109375" style="6" customWidth="1"/>
    <col min="9219" max="9219" width="16" style="6" customWidth="1"/>
    <col min="9220" max="9220" width="14.88671875" style="6" customWidth="1"/>
    <col min="9221" max="9223" width="12.5546875" style="6" customWidth="1"/>
    <col min="9224" max="9472" width="9" style="6"/>
    <col min="9473" max="9473" width="15" style="6" customWidth="1"/>
    <col min="9474" max="9474" width="16.109375" style="6" customWidth="1"/>
    <col min="9475" max="9475" width="16" style="6" customWidth="1"/>
    <col min="9476" max="9476" width="14.88671875" style="6" customWidth="1"/>
    <col min="9477" max="9479" width="12.5546875" style="6" customWidth="1"/>
    <col min="9480" max="9728" width="9" style="6"/>
    <col min="9729" max="9729" width="15" style="6" customWidth="1"/>
    <col min="9730" max="9730" width="16.109375" style="6" customWidth="1"/>
    <col min="9731" max="9731" width="16" style="6" customWidth="1"/>
    <col min="9732" max="9732" width="14.88671875" style="6" customWidth="1"/>
    <col min="9733" max="9735" width="12.5546875" style="6" customWidth="1"/>
    <col min="9736" max="9984" width="9" style="6"/>
    <col min="9985" max="9985" width="15" style="6" customWidth="1"/>
    <col min="9986" max="9986" width="16.109375" style="6" customWidth="1"/>
    <col min="9987" max="9987" width="16" style="6" customWidth="1"/>
    <col min="9988" max="9988" width="14.88671875" style="6" customWidth="1"/>
    <col min="9989" max="9991" width="12.5546875" style="6" customWidth="1"/>
    <col min="9992" max="10240" width="9" style="6"/>
    <col min="10241" max="10241" width="15" style="6" customWidth="1"/>
    <col min="10242" max="10242" width="16.109375" style="6" customWidth="1"/>
    <col min="10243" max="10243" width="16" style="6" customWidth="1"/>
    <col min="10244" max="10244" width="14.88671875" style="6" customWidth="1"/>
    <col min="10245" max="10247" width="12.5546875" style="6" customWidth="1"/>
    <col min="10248" max="10496" width="9" style="6"/>
    <col min="10497" max="10497" width="15" style="6" customWidth="1"/>
    <col min="10498" max="10498" width="16.109375" style="6" customWidth="1"/>
    <col min="10499" max="10499" width="16" style="6" customWidth="1"/>
    <col min="10500" max="10500" width="14.88671875" style="6" customWidth="1"/>
    <col min="10501" max="10503" width="12.5546875" style="6" customWidth="1"/>
    <col min="10504" max="10752" width="9" style="6"/>
    <col min="10753" max="10753" width="15" style="6" customWidth="1"/>
    <col min="10754" max="10754" width="16.109375" style="6" customWidth="1"/>
    <col min="10755" max="10755" width="16" style="6" customWidth="1"/>
    <col min="10756" max="10756" width="14.88671875" style="6" customWidth="1"/>
    <col min="10757" max="10759" width="12.5546875" style="6" customWidth="1"/>
    <col min="10760" max="11008" width="9" style="6"/>
    <col min="11009" max="11009" width="15" style="6" customWidth="1"/>
    <col min="11010" max="11010" width="16.109375" style="6" customWidth="1"/>
    <col min="11011" max="11011" width="16" style="6" customWidth="1"/>
    <col min="11012" max="11012" width="14.88671875" style="6" customWidth="1"/>
    <col min="11013" max="11015" width="12.5546875" style="6" customWidth="1"/>
    <col min="11016" max="11264" width="9" style="6"/>
    <col min="11265" max="11265" width="15" style="6" customWidth="1"/>
    <col min="11266" max="11266" width="16.109375" style="6" customWidth="1"/>
    <col min="11267" max="11267" width="16" style="6" customWidth="1"/>
    <col min="11268" max="11268" width="14.88671875" style="6" customWidth="1"/>
    <col min="11269" max="11271" width="12.5546875" style="6" customWidth="1"/>
    <col min="11272" max="11520" width="9" style="6"/>
    <col min="11521" max="11521" width="15" style="6" customWidth="1"/>
    <col min="11522" max="11522" width="16.109375" style="6" customWidth="1"/>
    <col min="11523" max="11523" width="16" style="6" customWidth="1"/>
    <col min="11524" max="11524" width="14.88671875" style="6" customWidth="1"/>
    <col min="11525" max="11527" width="12.5546875" style="6" customWidth="1"/>
    <col min="11528" max="11776" width="9" style="6"/>
    <col min="11777" max="11777" width="15" style="6" customWidth="1"/>
    <col min="11778" max="11778" width="16.109375" style="6" customWidth="1"/>
    <col min="11779" max="11779" width="16" style="6" customWidth="1"/>
    <col min="11780" max="11780" width="14.88671875" style="6" customWidth="1"/>
    <col min="11781" max="11783" width="12.5546875" style="6" customWidth="1"/>
    <col min="11784" max="12032" width="9" style="6"/>
    <col min="12033" max="12033" width="15" style="6" customWidth="1"/>
    <col min="12034" max="12034" width="16.109375" style="6" customWidth="1"/>
    <col min="12035" max="12035" width="16" style="6" customWidth="1"/>
    <col min="12036" max="12036" width="14.88671875" style="6" customWidth="1"/>
    <col min="12037" max="12039" width="12.5546875" style="6" customWidth="1"/>
    <col min="12040" max="12288" width="9" style="6"/>
    <col min="12289" max="12289" width="15" style="6" customWidth="1"/>
    <col min="12290" max="12290" width="16.109375" style="6" customWidth="1"/>
    <col min="12291" max="12291" width="16" style="6" customWidth="1"/>
    <col min="12292" max="12292" width="14.88671875" style="6" customWidth="1"/>
    <col min="12293" max="12295" width="12.5546875" style="6" customWidth="1"/>
    <col min="12296" max="12544" width="9" style="6"/>
    <col min="12545" max="12545" width="15" style="6" customWidth="1"/>
    <col min="12546" max="12546" width="16.109375" style="6" customWidth="1"/>
    <col min="12547" max="12547" width="16" style="6" customWidth="1"/>
    <col min="12548" max="12548" width="14.88671875" style="6" customWidth="1"/>
    <col min="12549" max="12551" width="12.5546875" style="6" customWidth="1"/>
    <col min="12552" max="12800" width="9" style="6"/>
    <col min="12801" max="12801" width="15" style="6" customWidth="1"/>
    <col min="12802" max="12802" width="16.109375" style="6" customWidth="1"/>
    <col min="12803" max="12803" width="16" style="6" customWidth="1"/>
    <col min="12804" max="12804" width="14.88671875" style="6" customWidth="1"/>
    <col min="12805" max="12807" width="12.5546875" style="6" customWidth="1"/>
    <col min="12808" max="13056" width="9" style="6"/>
    <col min="13057" max="13057" width="15" style="6" customWidth="1"/>
    <col min="13058" max="13058" width="16.109375" style="6" customWidth="1"/>
    <col min="13059" max="13059" width="16" style="6" customWidth="1"/>
    <col min="13060" max="13060" width="14.88671875" style="6" customWidth="1"/>
    <col min="13061" max="13063" width="12.5546875" style="6" customWidth="1"/>
    <col min="13064" max="13312" width="9" style="6"/>
    <col min="13313" max="13313" width="15" style="6" customWidth="1"/>
    <col min="13314" max="13314" width="16.109375" style="6" customWidth="1"/>
    <col min="13315" max="13315" width="16" style="6" customWidth="1"/>
    <col min="13316" max="13316" width="14.88671875" style="6" customWidth="1"/>
    <col min="13317" max="13319" width="12.5546875" style="6" customWidth="1"/>
    <col min="13320" max="13568" width="9" style="6"/>
    <col min="13569" max="13569" width="15" style="6" customWidth="1"/>
    <col min="13570" max="13570" width="16.109375" style="6" customWidth="1"/>
    <col min="13571" max="13571" width="16" style="6" customWidth="1"/>
    <col min="13572" max="13572" width="14.88671875" style="6" customWidth="1"/>
    <col min="13573" max="13575" width="12.5546875" style="6" customWidth="1"/>
    <col min="13576" max="13824" width="9" style="6"/>
    <col min="13825" max="13825" width="15" style="6" customWidth="1"/>
    <col min="13826" max="13826" width="16.109375" style="6" customWidth="1"/>
    <col min="13827" max="13827" width="16" style="6" customWidth="1"/>
    <col min="13828" max="13828" width="14.88671875" style="6" customWidth="1"/>
    <col min="13829" max="13831" width="12.5546875" style="6" customWidth="1"/>
    <col min="13832" max="14080" width="9" style="6"/>
    <col min="14081" max="14081" width="15" style="6" customWidth="1"/>
    <col min="14082" max="14082" width="16.109375" style="6" customWidth="1"/>
    <col min="14083" max="14083" width="16" style="6" customWidth="1"/>
    <col min="14084" max="14084" width="14.88671875" style="6" customWidth="1"/>
    <col min="14085" max="14087" width="12.5546875" style="6" customWidth="1"/>
    <col min="14088" max="14336" width="9" style="6"/>
    <col min="14337" max="14337" width="15" style="6" customWidth="1"/>
    <col min="14338" max="14338" width="16.109375" style="6" customWidth="1"/>
    <col min="14339" max="14339" width="16" style="6" customWidth="1"/>
    <col min="14340" max="14340" width="14.88671875" style="6" customWidth="1"/>
    <col min="14341" max="14343" width="12.5546875" style="6" customWidth="1"/>
    <col min="14344" max="14592" width="9" style="6"/>
    <col min="14593" max="14593" width="15" style="6" customWidth="1"/>
    <col min="14594" max="14594" width="16.109375" style="6" customWidth="1"/>
    <col min="14595" max="14595" width="16" style="6" customWidth="1"/>
    <col min="14596" max="14596" width="14.88671875" style="6" customWidth="1"/>
    <col min="14597" max="14599" width="12.5546875" style="6" customWidth="1"/>
    <col min="14600" max="14848" width="9" style="6"/>
    <col min="14849" max="14849" width="15" style="6" customWidth="1"/>
    <col min="14850" max="14850" width="16.109375" style="6" customWidth="1"/>
    <col min="14851" max="14851" width="16" style="6" customWidth="1"/>
    <col min="14852" max="14852" width="14.88671875" style="6" customWidth="1"/>
    <col min="14853" max="14855" width="12.5546875" style="6" customWidth="1"/>
    <col min="14856" max="15104" width="9" style="6"/>
    <col min="15105" max="15105" width="15" style="6" customWidth="1"/>
    <col min="15106" max="15106" width="16.109375" style="6" customWidth="1"/>
    <col min="15107" max="15107" width="16" style="6" customWidth="1"/>
    <col min="15108" max="15108" width="14.88671875" style="6" customWidth="1"/>
    <col min="15109" max="15111" width="12.5546875" style="6" customWidth="1"/>
    <col min="15112" max="15360" width="9" style="6"/>
    <col min="15361" max="15361" width="15" style="6" customWidth="1"/>
    <col min="15362" max="15362" width="16.109375" style="6" customWidth="1"/>
    <col min="15363" max="15363" width="16" style="6" customWidth="1"/>
    <col min="15364" max="15364" width="14.88671875" style="6" customWidth="1"/>
    <col min="15365" max="15367" width="12.5546875" style="6" customWidth="1"/>
    <col min="15368" max="15616" width="9" style="6"/>
    <col min="15617" max="15617" width="15" style="6" customWidth="1"/>
    <col min="15618" max="15618" width="16.109375" style="6" customWidth="1"/>
    <col min="15619" max="15619" width="16" style="6" customWidth="1"/>
    <col min="15620" max="15620" width="14.88671875" style="6" customWidth="1"/>
    <col min="15621" max="15623" width="12.5546875" style="6" customWidth="1"/>
    <col min="15624" max="15872" width="9" style="6"/>
    <col min="15873" max="15873" width="15" style="6" customWidth="1"/>
    <col min="15874" max="15874" width="16.109375" style="6" customWidth="1"/>
    <col min="15875" max="15875" width="16" style="6" customWidth="1"/>
    <col min="15876" max="15876" width="14.88671875" style="6" customWidth="1"/>
    <col min="15877" max="15879" width="12.5546875" style="6" customWidth="1"/>
    <col min="15880" max="16128" width="9" style="6"/>
    <col min="16129" max="16129" width="15" style="6" customWidth="1"/>
    <col min="16130" max="16130" width="16.109375" style="6" customWidth="1"/>
    <col min="16131" max="16131" width="16" style="6" customWidth="1"/>
    <col min="16132" max="16132" width="14.88671875" style="6" customWidth="1"/>
    <col min="16133" max="16135" width="12.5546875" style="6" customWidth="1"/>
    <col min="16136" max="16384" width="9" style="6"/>
  </cols>
  <sheetData>
    <row r="1" spans="1:19" ht="15.6" x14ac:dyDescent="0.3">
      <c r="A1" s="5" t="s">
        <v>13</v>
      </c>
    </row>
    <row r="2" spans="1:19" x14ac:dyDescent="0.3">
      <c r="A2" s="28" t="s">
        <v>34</v>
      </c>
    </row>
    <row r="4" spans="1:19" ht="15" thickBot="1" x14ac:dyDescent="0.35">
      <c r="A4" s="34" t="s">
        <v>58</v>
      </c>
    </row>
    <row r="5" spans="1:19" s="7" customFormat="1" ht="15.6" x14ac:dyDescent="0.3">
      <c r="A5" s="47" t="s">
        <v>0</v>
      </c>
      <c r="B5" s="1" t="s">
        <v>51</v>
      </c>
      <c r="C5" s="1" t="s">
        <v>5</v>
      </c>
      <c r="D5" s="22" t="s">
        <v>9</v>
      </c>
      <c r="F5" s="6"/>
      <c r="G5" s="6"/>
    </row>
    <row r="6" spans="1:19" ht="16.8" thickBot="1" x14ac:dyDescent="0.35">
      <c r="A6" s="48"/>
      <c r="B6" s="2" t="s">
        <v>4</v>
      </c>
      <c r="C6" s="2" t="s">
        <v>6</v>
      </c>
      <c r="D6" s="23"/>
      <c r="N6" s="7"/>
      <c r="O6" s="7"/>
      <c r="P6" s="7"/>
      <c r="Q6" s="7"/>
      <c r="R6" s="7"/>
      <c r="S6" s="7"/>
    </row>
    <row r="7" spans="1:19" ht="15.6" thickTop="1" thickBot="1" x14ac:dyDescent="0.35">
      <c r="A7" s="3">
        <v>0</v>
      </c>
      <c r="B7" s="20">
        <f>'Calibration solution-CCM'!C7</f>
        <v>0</v>
      </c>
      <c r="C7" s="13">
        <f>'Calibration solution-CCM'!D7</f>
        <v>0</v>
      </c>
      <c r="D7" s="40">
        <v>0</v>
      </c>
    </row>
    <row r="8" spans="1:19" ht="15" thickBot="1" x14ac:dyDescent="0.35">
      <c r="A8" s="3">
        <v>1</v>
      </c>
      <c r="B8" s="20">
        <f>'Calibration solution-CCM'!C8</f>
        <v>8.0000000000000002E-3</v>
      </c>
      <c r="C8" s="13">
        <f>'Calibration solution-CCM'!D8</f>
        <v>0.4</v>
      </c>
      <c r="D8" s="36">
        <v>0.106</v>
      </c>
    </row>
    <row r="9" spans="1:19" ht="15" thickBot="1" x14ac:dyDescent="0.35">
      <c r="A9" s="3">
        <v>2</v>
      </c>
      <c r="B9" s="20">
        <f>'Calibration solution-CCM'!C9</f>
        <v>1.6E-2</v>
      </c>
      <c r="C9" s="13">
        <f>'Calibration solution-CCM'!D9</f>
        <v>0.8</v>
      </c>
      <c r="D9" s="36">
        <v>0.21099999999999999</v>
      </c>
    </row>
    <row r="10" spans="1:19" ht="15" thickBot="1" x14ac:dyDescent="0.35">
      <c r="A10" s="3">
        <v>3</v>
      </c>
      <c r="B10" s="20">
        <f>'Calibration solution-CCM'!C10</f>
        <v>2.4E-2</v>
      </c>
      <c r="C10" s="13">
        <f>'Calibration solution-CCM'!D10</f>
        <v>1.2</v>
      </c>
      <c r="D10" s="36">
        <v>0.31900000000000001</v>
      </c>
    </row>
    <row r="11" spans="1:19" ht="15" thickBot="1" x14ac:dyDescent="0.35">
      <c r="A11" s="3">
        <v>4</v>
      </c>
      <c r="B11" s="20">
        <f>'Calibration solution-CCM'!C11</f>
        <v>3.2000000000000001E-2</v>
      </c>
      <c r="C11" s="13">
        <f>'Calibration solution-CCM'!D11</f>
        <v>1.6</v>
      </c>
      <c r="D11" s="36">
        <v>0.41599999999999998</v>
      </c>
    </row>
    <row r="12" spans="1:19" ht="15" thickBot="1" x14ac:dyDescent="0.35">
      <c r="A12" s="3">
        <v>5</v>
      </c>
      <c r="B12" s="20">
        <f>'Calibration solution-CCM'!C12</f>
        <v>0.04</v>
      </c>
      <c r="C12" s="13">
        <f>'Calibration solution-CCM'!D12</f>
        <v>2</v>
      </c>
      <c r="D12" s="36">
        <v>0.52300000000000002</v>
      </c>
    </row>
    <row r="13" spans="1:19" ht="15" thickBot="1" x14ac:dyDescent="0.35">
      <c r="A13" s="3">
        <v>6</v>
      </c>
      <c r="B13" s="20">
        <f>'Calibration solution-CCM'!C13</f>
        <v>4.8000000000000001E-2</v>
      </c>
      <c r="C13" s="13">
        <f>'Calibration solution-CCM'!D13</f>
        <v>2.4</v>
      </c>
      <c r="D13" s="36">
        <v>0.623</v>
      </c>
    </row>
    <row r="14" spans="1:19" x14ac:dyDescent="0.3">
      <c r="B14" s="8"/>
      <c r="C14" s="9"/>
    </row>
    <row r="15" spans="1:19" ht="15" thickBot="1" x14ac:dyDescent="0.35">
      <c r="A15" s="34" t="s">
        <v>59</v>
      </c>
      <c r="B15"/>
      <c r="C15"/>
      <c r="D15"/>
    </row>
    <row r="16" spans="1:19" x14ac:dyDescent="0.3">
      <c r="A16" s="47" t="s">
        <v>12</v>
      </c>
      <c r="B16" s="1" t="s">
        <v>16</v>
      </c>
      <c r="C16" s="1" t="s">
        <v>18</v>
      </c>
      <c r="D16" s="22" t="s">
        <v>9</v>
      </c>
    </row>
    <row r="17" spans="1:8" ht="15" thickBot="1" x14ac:dyDescent="0.35">
      <c r="A17" s="48"/>
      <c r="B17" s="2" t="s">
        <v>17</v>
      </c>
      <c r="C17" s="2" t="s">
        <v>2</v>
      </c>
      <c r="D17" s="23"/>
    </row>
    <row r="18" spans="1:8" ht="15.6" thickTop="1" thickBot="1" x14ac:dyDescent="0.35">
      <c r="A18" s="3" t="s">
        <v>19</v>
      </c>
      <c r="B18" s="38">
        <v>0.59860000000000002</v>
      </c>
      <c r="C18" s="37">
        <v>50</v>
      </c>
      <c r="D18" s="46">
        <v>0.40799999999999997</v>
      </c>
    </row>
    <row r="19" spans="1:8" ht="15" thickBot="1" x14ac:dyDescent="0.35">
      <c r="A19" s="3" t="s">
        <v>20</v>
      </c>
      <c r="B19" s="37"/>
      <c r="C19" s="37"/>
      <c r="D19" s="37"/>
    </row>
    <row r="20" spans="1:8" ht="15" thickBot="1" x14ac:dyDescent="0.35">
      <c r="A20" s="3" t="s">
        <v>21</v>
      </c>
      <c r="B20" s="37"/>
      <c r="C20" s="37"/>
      <c r="D20" s="37"/>
    </row>
    <row r="21" spans="1:8" x14ac:dyDescent="0.3">
      <c r="B21" s="8"/>
      <c r="C21" s="9"/>
    </row>
    <row r="22" spans="1:8" ht="15" thickBot="1" x14ac:dyDescent="0.35">
      <c r="A22" s="35" t="s">
        <v>49</v>
      </c>
    </row>
    <row r="23" spans="1:8" ht="16.8" thickBot="1" x14ac:dyDescent="0.35">
      <c r="A23" s="10" t="s">
        <v>36</v>
      </c>
      <c r="B23" s="10" t="s">
        <v>10</v>
      </c>
      <c r="C23" s="11" t="s">
        <v>11</v>
      </c>
      <c r="D23" s="11" t="s">
        <v>23</v>
      </c>
    </row>
    <row r="24" spans="1:8" ht="15.6" thickTop="1" thickBot="1" x14ac:dyDescent="0.35">
      <c r="A24" s="31" t="s">
        <v>3</v>
      </c>
      <c r="B24" s="29">
        <f>SLOPE(D7:D13,B7:B13)</f>
        <v>12.982142857142856</v>
      </c>
      <c r="C24" s="29">
        <f>INTERCEPT(D7:D13,B7:B13)</f>
        <v>2.4285714285715576E-3</v>
      </c>
      <c r="D24" s="30">
        <f>RSQ(D7:D13,B7:B13)</f>
        <v>0.99985622534784913</v>
      </c>
    </row>
    <row r="25" spans="1:8" ht="15" thickBot="1" x14ac:dyDescent="0.35">
      <c r="A25" s="31" t="s">
        <v>5</v>
      </c>
      <c r="B25" s="29">
        <f>SLOPE(D7:D13,C7:C13)</f>
        <v>0.25964285714285712</v>
      </c>
      <c r="C25" s="29">
        <f>INTERCEPT(D7:D13,C7:C13)</f>
        <v>2.4285714285715021E-3</v>
      </c>
      <c r="D25" s="30">
        <f>RSQ(D7:D13,C7:C13)</f>
        <v>0.99985622534784957</v>
      </c>
    </row>
    <row r="27" spans="1:8" ht="15" thickBot="1" x14ac:dyDescent="0.35">
      <c r="A27" s="35" t="s">
        <v>50</v>
      </c>
    </row>
    <row r="28" spans="1:8" ht="15.6" x14ac:dyDescent="0.3">
      <c r="A28" s="47" t="s">
        <v>12</v>
      </c>
      <c r="B28" s="1" t="s">
        <v>16</v>
      </c>
      <c r="C28" s="1" t="s">
        <v>18</v>
      </c>
      <c r="D28" s="22" t="s">
        <v>9</v>
      </c>
      <c r="E28" s="1" t="s">
        <v>51</v>
      </c>
      <c r="F28" s="1" t="s">
        <v>5</v>
      </c>
      <c r="G28" s="1" t="s">
        <v>22</v>
      </c>
      <c r="H28" s="1" t="s">
        <v>22</v>
      </c>
    </row>
    <row r="29" spans="1:8" ht="16.8" thickBot="1" x14ac:dyDescent="0.35">
      <c r="A29" s="48"/>
      <c r="B29" s="2" t="s">
        <v>17</v>
      </c>
      <c r="C29" s="2" t="s">
        <v>2</v>
      </c>
      <c r="D29" s="23"/>
      <c r="E29" s="4" t="s">
        <v>14</v>
      </c>
      <c r="F29" s="4" t="s">
        <v>6</v>
      </c>
      <c r="G29" s="4" t="s">
        <v>54</v>
      </c>
      <c r="H29" s="4" t="s">
        <v>24</v>
      </c>
    </row>
    <row r="30" spans="1:8" ht="15.6" thickTop="1" thickBot="1" x14ac:dyDescent="0.35">
      <c r="A30" s="3" t="s">
        <v>19</v>
      </c>
      <c r="B30" s="38">
        <v>0.59860000000000002</v>
      </c>
      <c r="C30" s="38">
        <v>50</v>
      </c>
      <c r="D30" s="46">
        <v>0.40799999999999997</v>
      </c>
      <c r="E30" s="26">
        <f>(D30-$C$24)/$B$24</f>
        <v>3.1240715268225576E-2</v>
      </c>
      <c r="F30" s="26">
        <f>E30*C30</f>
        <v>1.5620357634112787</v>
      </c>
      <c r="G30" s="26">
        <f>(F30*0.001)/B30</f>
        <v>2.609481729721481E-3</v>
      </c>
      <c r="H30" s="39">
        <f>((F30*0.001)/B30)*100</f>
        <v>0.26094817297214812</v>
      </c>
    </row>
    <row r="31" spans="1:8" ht="15" thickBot="1" x14ac:dyDescent="0.35">
      <c r="A31" s="3" t="s">
        <v>20</v>
      </c>
      <c r="B31" s="36"/>
      <c r="C31" s="36"/>
      <c r="D31" s="36"/>
      <c r="E31" s="26"/>
      <c r="F31" s="26"/>
      <c r="G31" s="26"/>
      <c r="H31" s="39"/>
    </row>
    <row r="32" spans="1:8" ht="15" thickBot="1" x14ac:dyDescent="0.35">
      <c r="A32" s="3" t="s">
        <v>21</v>
      </c>
      <c r="B32" s="36"/>
      <c r="C32" s="36"/>
      <c r="D32" s="36"/>
      <c r="E32" s="26"/>
      <c r="F32" s="26"/>
      <c r="G32" s="26"/>
      <c r="H32" s="39"/>
    </row>
    <row r="34" spans="1:1" x14ac:dyDescent="0.3">
      <c r="A34" s="21"/>
    </row>
    <row r="36" spans="1:1" ht="0.75" customHeight="1" x14ac:dyDescent="0.3"/>
  </sheetData>
  <sortState xmlns:xlrd2="http://schemas.microsoft.com/office/spreadsheetml/2017/richdata2" ref="F5:G11">
    <sortCondition ref="F5:F11"/>
  </sortState>
  <mergeCells count="3">
    <mergeCell ref="A5:A6"/>
    <mergeCell ref="A28:A29"/>
    <mergeCell ref="A16:A17"/>
  </mergeCells>
  <pageMargins left="0.70866141732283472" right="0.70866141732283472" top="0.74803149606299213" bottom="0.74803149606299213" header="0.31496062992125984" footer="0.31496062992125984"/>
  <pageSetup paperSize="9" scale="70" fitToWidth="2" fitToHeight="2" orientation="landscape" r:id="rId1"/>
  <colBreaks count="1" manualBreakCount="1">
    <brk id="8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Disclaimer</vt:lpstr>
      <vt:lpstr>Reagents</vt:lpstr>
      <vt:lpstr>Calibration solution-CCM</vt:lpstr>
      <vt:lpstr>Calibration curve</vt:lpstr>
      <vt:lpstr>'Calibration curve'!_Ref4599194</vt:lpstr>
      <vt:lpstr>'Calibration curve'!_Ref524783218</vt:lpstr>
      <vt:lpstr>'Calibration solution-CCM'!_Ref524783293</vt:lpstr>
      <vt:lpstr>'Calibration curve'!Print_Area</vt:lpstr>
      <vt:lpstr>'Calibration solution-CCM'!Print_Area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2026-02-05T08:17:51Z</dcterms:modified>
</cp:coreProperties>
</file>