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y Documents\Word\Projekty\Erasmum_VET_BIH\Deliverables\DeliverableD4_1\"/>
    </mc:Choice>
  </mc:AlternateContent>
  <xr:revisionPtr revIDLastSave="0" documentId="13_ncr:1_{BFA7C286-77BF-4C2C-B635-CEFC7DE0195A}" xr6:coauthVersionLast="47" xr6:coauthVersionMax="47" xr10:uidLastSave="{00000000-0000-0000-0000-000000000000}"/>
  <bookViews>
    <workbookView xWindow="-108" yWindow="-108" windowWidth="23256" windowHeight="12456" tabRatio="719" xr2:uid="{00000000-000D-0000-FFFF-FFFF00000000}"/>
  </bookViews>
  <sheets>
    <sheet name="Disclaimer" sheetId="13" r:id="rId1"/>
    <sheet name="Calculations" sheetId="4" r:id="rId2"/>
    <sheet name="Determination" sheetId="12" r:id="rId3"/>
  </sheets>
  <definedNames>
    <definedName name="d1Vn">#REF!</definedName>
    <definedName name="d2pHn">#REF!</definedName>
    <definedName name="_xlnm.Print_Area" localSheetId="1">Calculations!$A$1:$F$44</definedName>
    <definedName name="_xlnm.Print_Area" localSheetId="2">Determination!$A$1:$V$29</definedName>
    <definedName name="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2" l="1"/>
  <c r="C14" i="12" s="1"/>
  <c r="E7" i="12"/>
  <c r="E8" i="12"/>
  <c r="E9" i="12"/>
  <c r="E10" i="12"/>
  <c r="B25" i="4"/>
  <c r="D19" i="12"/>
  <c r="B33" i="4"/>
  <c r="B34" i="4"/>
  <c r="B35" i="4"/>
  <c r="C34" i="4"/>
  <c r="D34" i="4" s="1"/>
  <c r="C35" i="4"/>
  <c r="D35" i="4" s="1"/>
  <c r="C33" i="4"/>
  <c r="D33" i="4" s="1"/>
  <c r="A14" i="12" l="1"/>
  <c r="B14" i="12"/>
  <c r="E19" i="12" s="1"/>
  <c r="G19" i="12" s="1"/>
  <c r="B23" i="12" s="1"/>
  <c r="B24" i="12" s="1"/>
  <c r="B25" i="12" s="1"/>
  <c r="B26" i="12" s="1"/>
  <c r="B22" i="4"/>
  <c r="B23" i="4"/>
  <c r="B24" i="4"/>
  <c r="B21" i="4"/>
  <c r="B8" i="4"/>
  <c r="B9" i="4"/>
  <c r="B10" i="4"/>
  <c r="B11" i="4"/>
  <c r="B12" i="4"/>
  <c r="B7" i="4"/>
</calcChain>
</file>

<file path=xl/sharedStrings.xml><?xml version="1.0" encoding="utf-8"?>
<sst xmlns="http://schemas.openxmlformats.org/spreadsheetml/2006/main" count="67" uniqueCount="48">
  <si>
    <t>Standard</t>
  </si>
  <si>
    <t>a</t>
  </si>
  <si>
    <t>b</t>
  </si>
  <si>
    <t>Sample</t>
  </si>
  <si>
    <t>Dilution factor</t>
  </si>
  <si>
    <t>(ml)</t>
  </si>
  <si>
    <r>
      <t>r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</si>
  <si>
    <t>S1</t>
  </si>
  <si>
    <t>Insert graph here.</t>
  </si>
  <si>
    <t>Determination of ethanol by refractometry</t>
  </si>
  <si>
    <r>
      <t>n</t>
    </r>
    <r>
      <rPr>
        <b/>
        <vertAlign val="subscript"/>
        <sz val="11"/>
        <color theme="1"/>
        <rFont val="Calibri"/>
        <family val="2"/>
        <charset val="238"/>
        <scheme val="minor"/>
      </rPr>
      <t>D</t>
    </r>
    <r>
      <rPr>
        <b/>
        <vertAlign val="superscript"/>
        <sz val="11"/>
        <color theme="1"/>
        <rFont val="Calibri"/>
        <family val="2"/>
        <charset val="238"/>
        <scheme val="minor"/>
      </rPr>
      <t>20</t>
    </r>
  </si>
  <si>
    <t>(%)</t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</si>
  <si>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Calibri"/>
        <family val="2"/>
        <charset val="238"/>
        <scheme val="minor"/>
      </rPr>
      <t>(etOH)</t>
    </r>
  </si>
  <si>
    <t>V(solution)</t>
  </si>
  <si>
    <t>Cal. solution N°</t>
  </si>
  <si>
    <t>V(etOH)</t>
  </si>
  <si>
    <r>
      <t>f</t>
    </r>
    <r>
      <rPr>
        <b/>
        <sz val="10"/>
        <color theme="1"/>
        <rFont val="Calibri"/>
        <family val="2"/>
        <charset val="238"/>
        <scheme val="minor"/>
      </rPr>
      <t>(etOH)</t>
    </r>
  </si>
  <si>
    <t xml:space="preserve">Version 1 Concentration range of ethanol from 0 - 100% </t>
  </si>
  <si>
    <t xml:space="preserve">Version 2 Concentration range of ethanol from 0 - 40% </t>
  </si>
  <si>
    <t xml:space="preserve">Table 2 Dilution of sample </t>
  </si>
  <si>
    <t>Table 1 Volume of 100% ethanol needed to prepare calibration solutions</t>
  </si>
  <si>
    <t>Sample N°</t>
  </si>
  <si>
    <t>Dilution ratio</t>
  </si>
  <si>
    <t>V(stock solution)</t>
  </si>
  <si>
    <t>V(final solution)</t>
  </si>
  <si>
    <t>Units of sample</t>
  </si>
  <si>
    <t>Units of solute</t>
  </si>
  <si>
    <t>F</t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</si>
  <si>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Calibri"/>
        <family val="2"/>
        <charset val="238"/>
        <scheme val="minor"/>
      </rPr>
      <t>(etOH, diluted solution)</t>
    </r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</si>
  <si>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Calibri"/>
        <family val="2"/>
        <charset val="238"/>
        <scheme val="minor"/>
      </rPr>
      <t>(etOH, original solution)</t>
    </r>
  </si>
  <si>
    <r>
      <t>n</t>
    </r>
    <r>
      <rPr>
        <b/>
        <vertAlign val="subscript"/>
        <sz val="11"/>
        <color theme="1"/>
        <rFont val="Calibri"/>
        <family val="2"/>
        <charset val="238"/>
        <scheme val="minor"/>
      </rPr>
      <t>D</t>
    </r>
    <r>
      <rPr>
        <b/>
        <vertAlign val="superscript"/>
        <sz val="11"/>
        <color theme="1"/>
        <rFont val="Calibri"/>
        <family val="2"/>
        <charset val="238"/>
        <scheme val="minor"/>
      </rPr>
      <t>20</t>
    </r>
    <r>
      <rPr>
        <b/>
        <sz val="11"/>
        <color theme="1"/>
        <rFont val="Calibri"/>
        <family val="2"/>
        <charset val="238"/>
        <scheme val="minor"/>
      </rPr>
      <t>(1)</t>
    </r>
  </si>
  <si>
    <r>
      <t>n</t>
    </r>
    <r>
      <rPr>
        <b/>
        <vertAlign val="subscript"/>
        <sz val="11"/>
        <color theme="1"/>
        <rFont val="Calibri"/>
        <family val="2"/>
        <charset val="238"/>
        <scheme val="minor"/>
      </rPr>
      <t>D</t>
    </r>
    <r>
      <rPr>
        <b/>
        <vertAlign val="superscript"/>
        <sz val="11"/>
        <color theme="1"/>
        <rFont val="Calibri"/>
        <family val="2"/>
        <charset val="238"/>
        <scheme val="minor"/>
      </rPr>
      <t>20</t>
    </r>
    <r>
      <rPr>
        <b/>
        <sz val="11"/>
        <color theme="1"/>
        <rFont val="Calibri"/>
        <family val="2"/>
        <charset val="238"/>
        <scheme val="minor"/>
      </rPr>
      <t>(2)</t>
    </r>
  </si>
  <si>
    <t>X</t>
  </si>
  <si>
    <t>x</t>
  </si>
  <si>
    <t>e</t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</si>
  <si>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r</t>
    </r>
  </si>
  <si>
    <r>
      <t>e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Symbol"/>
        <family val="1"/>
        <charset val="2"/>
      </rPr>
      <t xml:space="preserve"> </t>
    </r>
    <r>
      <rPr>
        <sz val="11"/>
        <color theme="1"/>
        <rFont val="Calibri "/>
        <charset val="238"/>
      </rPr>
      <t>(%)</t>
    </r>
  </si>
  <si>
    <t>absolute error</t>
  </si>
  <si>
    <t>relative error</t>
  </si>
  <si>
    <t>true value (given by instructor)</t>
  </si>
  <si>
    <t>measured value</t>
  </si>
  <si>
    <t>pure water</t>
  </si>
  <si>
    <t>pure ethanol</t>
  </si>
  <si>
    <t>Table 3 Refractive index of calibration solutions</t>
  </si>
  <si>
    <t>Table 4 Refractive index of sample</t>
  </si>
  <si>
    <t>Table 5 Linear regression</t>
  </si>
  <si>
    <t>TABLE 6 ABSOLUTE AND RELATIVE ERROR</t>
  </si>
  <si>
    <t>Total volume of ethanol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</si>
</sst>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%"/>
  </numFmts>
  <fonts count="2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1"/>
      <charset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Symbol"/>
      <family val="1"/>
      <charset val="2"/>
    </font>
    <font>
      <sz val="10"/>
      <color rgb="FF0033CC"/>
      <name val="Calibri"/>
      <family val="2"/>
      <charset val="238"/>
      <scheme val="minor"/>
    </font>
    <font>
      <sz val="10"/>
      <color rgb="FF59595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charset val="238"/>
      <scheme val="minor"/>
    </font>
    <font>
      <sz val="11"/>
      <color rgb="FF0033CC"/>
      <name val="Calibri"/>
      <family val="2"/>
      <scheme val="minor"/>
    </font>
    <font>
      <sz val="11"/>
      <color theme="1"/>
      <name val="Calibri "/>
      <charset val="238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24994659260841701"/>
      </left>
      <right style="medium">
        <color rgb="FF999999"/>
      </right>
      <top style="thick">
        <color theme="0" tint="-0.24994659260841701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/>
      <right style="medium">
        <color rgb="FF999999"/>
      </right>
      <top style="thick">
        <color theme="0" tint="-0.24994659260841701"/>
      </top>
      <bottom style="medium">
        <color rgb="FF999999"/>
      </bottom>
      <diagonal/>
    </border>
    <border>
      <left style="thick">
        <color theme="0" tint="-0.24994659260841701"/>
      </left>
      <right style="medium">
        <color rgb="FF999999"/>
      </right>
      <top/>
      <bottom style="medium">
        <color rgb="FF999999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5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4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9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11" xfId="0" applyBorder="1"/>
    <xf numFmtId="166" fontId="18" fillId="0" borderId="11" xfId="0" applyNumberFormat="1" applyFont="1" applyBorder="1"/>
    <xf numFmtId="0" fontId="19" fillId="0" borderId="11" xfId="0" applyFont="1" applyBorder="1"/>
    <xf numFmtId="166" fontId="0" fillId="0" borderId="11" xfId="0" applyNumberFormat="1" applyBorder="1"/>
    <xf numFmtId="167" fontId="21" fillId="0" borderId="11" xfId="1" applyNumberFormat="1" applyFont="1" applyBorder="1"/>
    <xf numFmtId="0" fontId="23" fillId="0" borderId="0" xfId="0" applyFont="1"/>
    <xf numFmtId="166" fontId="21" fillId="0" borderId="11" xfId="0" applyNumberFormat="1" applyFont="1" applyBorder="1"/>
    <xf numFmtId="166" fontId="4" fillId="0" borderId="10" xfId="0" applyNumberFormat="1" applyFont="1" applyBorder="1" applyAlignment="1">
      <alignment vertical="center"/>
    </xf>
    <xf numFmtId="0" fontId="0" fillId="2" borderId="10" xfId="0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0" fillId="2" borderId="11" xfId="0" applyFill="1" applyBorder="1"/>
    <xf numFmtId="0" fontId="16" fillId="0" borderId="0" xfId="0" applyFont="1" applyAlignment="1">
      <alignment vertical="top"/>
    </xf>
    <xf numFmtId="165" fontId="15" fillId="0" borderId="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4" fillId="0" borderId="0" xfId="0" applyFont="1"/>
    <xf numFmtId="2" fontId="4" fillId="3" borderId="10" xfId="0" applyNumberFormat="1" applyFont="1" applyFill="1" applyBorder="1" applyAlignment="1">
      <alignment horizontal="right" vertical="center" wrapText="1"/>
    </xf>
    <xf numFmtId="0" fontId="25" fillId="0" borderId="0" xfId="2"/>
  </cellXfs>
  <cellStyles count="3">
    <cellStyle name="Normal" xfId="0" builtinId="0"/>
    <cellStyle name="Normálna 2" xfId="2" xr:uid="{87E6E339-2D5B-4BDE-A686-74BCD282FEF2}"/>
    <cellStyle name="Percent" xfId="1" builtinId="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Refractive index vs. Ethanol</a:t>
            </a:r>
            <a:r>
              <a:rPr lang="sk-SK" baseline="0"/>
              <a:t> volume fraction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777675223736363"/>
                  <c:y val="-4.038683735376113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Determination!$B$6:$B$10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numCache>
            </c:numRef>
          </c:xVal>
          <c:yVal>
            <c:numRef>
              <c:f>Determination!$E$6:$E$10</c:f>
              <c:numCache>
                <c:formatCode>0.000</c:formatCode>
                <c:ptCount val="5"/>
                <c:pt idx="0">
                  <c:v>1.333</c:v>
                </c:pt>
                <c:pt idx="1">
                  <c:v>1.3355000000000001</c:v>
                </c:pt>
                <c:pt idx="2">
                  <c:v>1.3435000000000001</c:v>
                </c:pt>
                <c:pt idx="3">
                  <c:v>1.349</c:v>
                </c:pt>
                <c:pt idx="4">
                  <c:v>1.3530000000000002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B-4CA8-B167-1634B33D5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270160"/>
        <c:axId val="1226278320"/>
      </c:scatterChart>
      <c:valAx>
        <c:axId val="122627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f</a:t>
                </a:r>
                <a:r>
                  <a:rPr lang="sk-SK"/>
                  <a:t>(ethanol)</a:t>
                </a:r>
                <a:r>
                  <a:rPr lang="sk-SK" baseline="0"/>
                  <a:t> (%)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278320"/>
        <c:crosses val="autoZero"/>
        <c:crossBetween val="midCat"/>
      </c:valAx>
      <c:valAx>
        <c:axId val="12262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n</a:t>
                </a:r>
                <a:r>
                  <a:rPr lang="sk-SK" baseline="-25000"/>
                  <a:t>D</a:t>
                </a:r>
                <a:r>
                  <a:rPr lang="sk-SK" baseline="30000"/>
                  <a:t>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27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F9D69F53-B96C-41F4-8663-507B00E08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04900"/>
          <a:ext cx="15395575" cy="828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614082</xdr:colOff>
      <xdr:row>1</xdr:row>
      <xdr:rowOff>170330</xdr:rowOff>
    </xdr:from>
    <xdr:to>
      <xdr:col>16</xdr:col>
      <xdr:colOff>237564</xdr:colOff>
      <xdr:row>16</xdr:row>
      <xdr:rowOff>44824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83241F-6F6A-944C-246E-74197E1C0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EF84-A7F5-4192-A6C1-1EDEA2AA30EA}">
  <dimension ref="A1"/>
  <sheetViews>
    <sheetView tabSelected="1" topLeftCell="A7" zoomScale="60" zoomScaleNormal="60" workbookViewId="0">
      <selection activeCell="AF28" sqref="AF28"/>
    </sheetView>
  </sheetViews>
  <sheetFormatPr defaultColWidth="8.77734375" defaultRowHeight="14.4"/>
  <cols>
    <col min="1" max="1" width="9.77734375" style="55" customWidth="1"/>
    <col min="2" max="16384" width="8.77734375" style="55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view="pageBreakPreview" zoomScale="110" zoomScaleNormal="145" zoomScaleSheetLayoutView="110" workbookViewId="0">
      <selection activeCell="D21" sqref="D21"/>
    </sheetView>
  </sheetViews>
  <sheetFormatPr defaultRowHeight="14.4"/>
  <cols>
    <col min="1" max="1" width="15" customWidth="1"/>
    <col min="2" max="2" width="12.33203125" bestFit="1" customWidth="1"/>
    <col min="3" max="4" width="13" customWidth="1"/>
    <col min="5" max="5" width="12.109375" customWidth="1"/>
  </cols>
  <sheetData>
    <row r="1" spans="1:4" ht="18">
      <c r="A1" s="15" t="s">
        <v>9</v>
      </c>
    </row>
    <row r="2" spans="1:4" ht="18">
      <c r="A2" s="15"/>
    </row>
    <row r="3" spans="1:4">
      <c r="A3" s="1" t="s">
        <v>17</v>
      </c>
    </row>
    <row r="4" spans="1:4" ht="15" thickBot="1">
      <c r="A4" s="32" t="s">
        <v>20</v>
      </c>
    </row>
    <row r="5" spans="1:4">
      <c r="A5" s="26" t="s">
        <v>14</v>
      </c>
      <c r="B5" s="20" t="s">
        <v>15</v>
      </c>
      <c r="C5" s="22" t="s">
        <v>16</v>
      </c>
    </row>
    <row r="6" spans="1:4" ht="15" thickBot="1">
      <c r="A6" s="27"/>
      <c r="B6" s="21" t="s">
        <v>5</v>
      </c>
      <c r="C6" s="21" t="s">
        <v>11</v>
      </c>
    </row>
    <row r="7" spans="1:4" ht="15.6" thickTop="1" thickBot="1">
      <c r="A7" s="23">
        <v>1</v>
      </c>
      <c r="B7" s="48">
        <f>(C7*0.01)*$C$15</f>
        <v>0</v>
      </c>
      <c r="C7" s="24">
        <v>0</v>
      </c>
      <c r="D7" s="2" t="s">
        <v>41</v>
      </c>
    </row>
    <row r="8" spans="1:4" ht="15" thickBot="1">
      <c r="A8" s="23">
        <v>2</v>
      </c>
      <c r="B8" s="48">
        <f t="shared" ref="B8:B12" si="0">(C8*0.01)*$C$15</f>
        <v>2</v>
      </c>
      <c r="C8" s="24">
        <v>20</v>
      </c>
    </row>
    <row r="9" spans="1:4" ht="15" thickBot="1">
      <c r="A9" s="23">
        <v>3</v>
      </c>
      <c r="B9" s="48">
        <f t="shared" si="0"/>
        <v>4</v>
      </c>
      <c r="C9" s="24">
        <v>40</v>
      </c>
    </row>
    <row r="10" spans="1:4" ht="15" thickBot="1">
      <c r="A10" s="23">
        <v>4</v>
      </c>
      <c r="B10" s="48">
        <f t="shared" si="0"/>
        <v>6</v>
      </c>
      <c r="C10" s="24">
        <v>60</v>
      </c>
    </row>
    <row r="11" spans="1:4" ht="15" thickBot="1">
      <c r="A11" s="23">
        <v>5</v>
      </c>
      <c r="B11" s="48">
        <f t="shared" si="0"/>
        <v>8</v>
      </c>
      <c r="C11" s="24">
        <v>80</v>
      </c>
    </row>
    <row r="12" spans="1:4" ht="15" thickBot="1">
      <c r="A12" s="23">
        <v>6</v>
      </c>
      <c r="B12" s="48">
        <f t="shared" si="0"/>
        <v>10</v>
      </c>
      <c r="C12" s="24">
        <v>100</v>
      </c>
      <c r="D12" s="2" t="s">
        <v>42</v>
      </c>
    </row>
    <row r="14" spans="1:4" ht="15" thickBot="1"/>
    <row r="15" spans="1:4" ht="15" thickBot="1">
      <c r="A15" s="30" t="s">
        <v>13</v>
      </c>
      <c r="B15" s="31" t="s">
        <v>5</v>
      </c>
      <c r="C15" s="29">
        <v>10</v>
      </c>
    </row>
    <row r="17" spans="1:4">
      <c r="A17" s="53" t="s">
        <v>18</v>
      </c>
    </row>
    <row r="18" spans="1:4" ht="15" thickBot="1">
      <c r="A18" s="32" t="s">
        <v>20</v>
      </c>
    </row>
    <row r="19" spans="1:4">
      <c r="A19" s="26" t="s">
        <v>14</v>
      </c>
      <c r="B19" s="20" t="s">
        <v>15</v>
      </c>
      <c r="C19" s="22" t="s">
        <v>16</v>
      </c>
    </row>
    <row r="20" spans="1:4" ht="15" thickBot="1">
      <c r="A20" s="27"/>
      <c r="B20" s="21" t="s">
        <v>5</v>
      </c>
      <c r="C20" s="21" t="s">
        <v>11</v>
      </c>
    </row>
    <row r="21" spans="1:4" ht="15.6" thickTop="1" thickBot="1">
      <c r="A21" s="23">
        <v>1</v>
      </c>
      <c r="B21" s="48">
        <f>(C21*0.01)*$C$28</f>
        <v>0</v>
      </c>
      <c r="C21" s="24">
        <v>0</v>
      </c>
      <c r="D21" s="2" t="s">
        <v>41</v>
      </c>
    </row>
    <row r="22" spans="1:4" ht="15" thickBot="1">
      <c r="A22" s="23">
        <v>2</v>
      </c>
      <c r="B22" s="48">
        <f t="shared" ref="B22:B24" si="1">(C22*0.01)*$C$28</f>
        <v>1</v>
      </c>
      <c r="C22" s="24">
        <v>10</v>
      </c>
    </row>
    <row r="23" spans="1:4" ht="15" thickBot="1">
      <c r="A23" s="23">
        <v>3</v>
      </c>
      <c r="B23" s="48">
        <f t="shared" si="1"/>
        <v>2</v>
      </c>
      <c r="C23" s="24">
        <v>20</v>
      </c>
    </row>
    <row r="24" spans="1:4" ht="15" thickBot="1">
      <c r="A24" s="23">
        <v>4</v>
      </c>
      <c r="B24" s="48">
        <f t="shared" si="1"/>
        <v>3</v>
      </c>
      <c r="C24" s="24">
        <v>30</v>
      </c>
    </row>
    <row r="25" spans="1:4" ht="15" thickBot="1">
      <c r="A25" s="23">
        <v>5</v>
      </c>
      <c r="B25" s="48">
        <f>(C25*0.01)*$C$28</f>
        <v>4</v>
      </c>
      <c r="C25" s="24">
        <v>40</v>
      </c>
    </row>
    <row r="27" spans="1:4" ht="15" thickBot="1">
      <c r="A27" t="s">
        <v>47</v>
      </c>
    </row>
    <row r="28" spans="1:4" ht="15" thickBot="1">
      <c r="A28" s="30" t="s">
        <v>24</v>
      </c>
      <c r="B28" s="31" t="s">
        <v>5</v>
      </c>
      <c r="C28" s="29">
        <v>10</v>
      </c>
    </row>
    <row r="30" spans="1:4" ht="15" thickBot="1">
      <c r="A30" s="32" t="s">
        <v>19</v>
      </c>
    </row>
    <row r="31" spans="1:4" ht="25.95" customHeight="1">
      <c r="A31" s="19" t="s">
        <v>21</v>
      </c>
      <c r="B31" s="19" t="s">
        <v>22</v>
      </c>
      <c r="C31" s="19" t="s">
        <v>4</v>
      </c>
      <c r="D31" s="20" t="s">
        <v>23</v>
      </c>
    </row>
    <row r="32" spans="1:4" ht="15" thickBot="1">
      <c r="A32" s="25"/>
      <c r="B32" s="25"/>
      <c r="C32" s="25"/>
      <c r="D32" s="21" t="s">
        <v>5</v>
      </c>
    </row>
    <row r="33" spans="1:4" ht="15.6" thickTop="1" thickBot="1">
      <c r="A33" s="23">
        <v>1</v>
      </c>
      <c r="B33" s="28" t="str">
        <f>CONCATENATE(B42,":",C42)</f>
        <v>1:1</v>
      </c>
      <c r="C33" s="28">
        <f>(B42+C42)/B42</f>
        <v>2</v>
      </c>
      <c r="D33" s="45">
        <f>$C$38/C33</f>
        <v>5</v>
      </c>
    </row>
    <row r="34" spans="1:4" ht="15" thickBot="1">
      <c r="A34" s="23">
        <v>2</v>
      </c>
      <c r="B34" s="28" t="str">
        <f t="shared" ref="B34:B35" si="2">CONCATENATE(B43,":",C43)</f>
        <v>1:2</v>
      </c>
      <c r="C34" s="28">
        <f>(B43+C43)/B43</f>
        <v>3</v>
      </c>
      <c r="D34" s="45">
        <f>$C$38/C34</f>
        <v>3.3333333333333335</v>
      </c>
    </row>
    <row r="35" spans="1:4" ht="15" thickBot="1">
      <c r="A35" s="23">
        <v>3</v>
      </c>
      <c r="B35" s="28" t="str">
        <f t="shared" si="2"/>
        <v>1:4</v>
      </c>
      <c r="C35" s="28">
        <f>(B44+C44)/B44</f>
        <v>5</v>
      </c>
      <c r="D35" s="45">
        <f>$C$38/C35</f>
        <v>2</v>
      </c>
    </row>
    <row r="37" spans="1:4" ht="15" thickBot="1">
      <c r="A37" t="s">
        <v>47</v>
      </c>
    </row>
    <row r="38" spans="1:4" ht="15" thickBot="1">
      <c r="A38" s="30" t="s">
        <v>24</v>
      </c>
      <c r="B38" s="31" t="s">
        <v>5</v>
      </c>
      <c r="C38" s="29">
        <v>10</v>
      </c>
    </row>
    <row r="39" spans="1:4" ht="15" thickBot="1"/>
    <row r="40" spans="1:4" ht="27.6">
      <c r="B40" s="19" t="s">
        <v>25</v>
      </c>
      <c r="C40" s="19" t="s">
        <v>26</v>
      </c>
    </row>
    <row r="41" spans="1:4" ht="15" thickBot="1">
      <c r="B41" s="49"/>
      <c r="C41" s="49"/>
    </row>
    <row r="42" spans="1:4" ht="15.6" thickTop="1" thickBot="1">
      <c r="B42" s="50">
        <v>1</v>
      </c>
      <c r="C42" s="51">
        <v>1</v>
      </c>
    </row>
    <row r="43" spans="1:4" ht="15" thickBot="1">
      <c r="B43" s="52">
        <v>1</v>
      </c>
      <c r="C43" s="24">
        <v>2</v>
      </c>
    </row>
    <row r="44" spans="1:4" ht="15" thickBot="1">
      <c r="B44" s="52">
        <v>1</v>
      </c>
      <c r="C44" s="24">
        <v>4</v>
      </c>
    </row>
  </sheetData>
  <pageMargins left="0.7" right="0.7" top="0.75" bottom="0.75" header="0.3" footer="0.3"/>
  <pageSetup paperSize="9" scale="82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F274-DEED-4EE7-8CA3-12F3274BE218}">
  <sheetPr>
    <pageSetUpPr fitToPage="1"/>
  </sheetPr>
  <dimension ref="A1:S26"/>
  <sheetViews>
    <sheetView view="pageBreakPreview" zoomScaleNormal="85" zoomScaleSheetLayoutView="100" workbookViewId="0">
      <selection activeCell="G19" sqref="G19"/>
    </sheetView>
  </sheetViews>
  <sheetFormatPr defaultColWidth="9" defaultRowHeight="14.4"/>
  <cols>
    <col min="1" max="1" width="15" customWidth="1"/>
    <col min="2" max="2" width="16.109375" customWidth="1"/>
    <col min="3" max="3" width="16" customWidth="1"/>
    <col min="4" max="4" width="14.88671875" customWidth="1"/>
    <col min="5" max="5" width="14.6640625" customWidth="1"/>
    <col min="6" max="7" width="15.109375" customWidth="1"/>
  </cols>
  <sheetData>
    <row r="1" spans="1:19" ht="18">
      <c r="A1" s="15" t="s">
        <v>9</v>
      </c>
      <c r="I1" t="s">
        <v>8</v>
      </c>
    </row>
    <row r="2" spans="1:19">
      <c r="A2" s="1"/>
    </row>
    <row r="3" spans="1:19" ht="15" thickBot="1">
      <c r="A3" s="32" t="s">
        <v>43</v>
      </c>
    </row>
    <row r="4" spans="1:19" s="3" customFormat="1" ht="16.8">
      <c r="A4" s="16" t="s">
        <v>0</v>
      </c>
      <c r="B4" s="18" t="s">
        <v>12</v>
      </c>
      <c r="C4" s="16" t="s">
        <v>30</v>
      </c>
      <c r="D4" s="16" t="s">
        <v>31</v>
      </c>
      <c r="E4" s="16" t="s">
        <v>10</v>
      </c>
    </row>
    <row r="5" spans="1:19" s="3" customFormat="1" ht="15" thickBot="1">
      <c r="A5" s="17"/>
      <c r="B5" s="6" t="s">
        <v>11</v>
      </c>
      <c r="C5" s="6"/>
      <c r="D5" s="6"/>
      <c r="E5" s="17"/>
    </row>
    <row r="6" spans="1:19" ht="15.6" thickTop="1" thickBot="1">
      <c r="A6" s="9">
        <v>0</v>
      </c>
      <c r="B6" s="10">
        <v>0</v>
      </c>
      <c r="C6" s="41">
        <v>1.333</v>
      </c>
      <c r="D6" s="41">
        <v>1.333</v>
      </c>
      <c r="E6" s="46">
        <f>AVERAGE(C6,D6)</f>
        <v>1.333</v>
      </c>
      <c r="N6" s="3"/>
      <c r="O6" s="3"/>
      <c r="P6" s="3"/>
      <c r="Q6" s="3"/>
      <c r="R6" s="3"/>
      <c r="S6" s="3"/>
    </row>
    <row r="7" spans="1:19" ht="15" thickBot="1">
      <c r="A7" s="9">
        <v>1</v>
      </c>
      <c r="B7" s="10">
        <v>10</v>
      </c>
      <c r="C7" s="41">
        <v>1.335</v>
      </c>
      <c r="D7" s="41">
        <v>1.3360000000000001</v>
      </c>
      <c r="E7" s="46">
        <f>AVERAGE(C7,D7)</f>
        <v>1.3355000000000001</v>
      </c>
      <c r="N7" s="3"/>
      <c r="O7" s="3"/>
      <c r="P7" s="3"/>
      <c r="Q7" s="3"/>
      <c r="R7" s="3"/>
      <c r="S7" s="3"/>
    </row>
    <row r="8" spans="1:19" ht="15" thickBot="1">
      <c r="A8" s="9">
        <v>2</v>
      </c>
      <c r="B8" s="10">
        <v>20</v>
      </c>
      <c r="C8" s="41">
        <v>1.343</v>
      </c>
      <c r="D8" s="41">
        <v>1.3440000000000001</v>
      </c>
      <c r="E8" s="46">
        <f>AVERAGE(C8,D8)</f>
        <v>1.3435000000000001</v>
      </c>
    </row>
    <row r="9" spans="1:19" ht="15" thickBot="1">
      <c r="A9" s="9">
        <v>3</v>
      </c>
      <c r="B9" s="10">
        <v>30</v>
      </c>
      <c r="C9" s="41">
        <v>1.349</v>
      </c>
      <c r="D9" s="41">
        <v>1.349</v>
      </c>
      <c r="E9" s="46">
        <f>AVERAGE(C9,D9)</f>
        <v>1.349</v>
      </c>
    </row>
    <row r="10" spans="1:19" ht="15" thickBot="1">
      <c r="A10" s="9">
        <v>4</v>
      </c>
      <c r="B10" s="10">
        <v>40</v>
      </c>
      <c r="C10" s="41">
        <v>1.3520000000000001</v>
      </c>
      <c r="D10" s="41">
        <v>1.3540000000000001</v>
      </c>
      <c r="E10" s="46">
        <f>AVERAGE(C10,D10)</f>
        <v>1.3530000000000002</v>
      </c>
    </row>
    <row r="11" spans="1:19">
      <c r="B11" s="4"/>
      <c r="C11" s="5"/>
    </row>
    <row r="12" spans="1:19" ht="15" customHeight="1" thickBot="1">
      <c r="A12" s="44" t="s">
        <v>45</v>
      </c>
    </row>
    <row r="13" spans="1:19" ht="16.8" thickBot="1">
      <c r="A13" s="11" t="s">
        <v>1</v>
      </c>
      <c r="B13" s="12" t="s">
        <v>2</v>
      </c>
      <c r="C13" s="12" t="s">
        <v>6</v>
      </c>
    </row>
    <row r="14" spans="1:19" ht="15.6" thickTop="1" thickBot="1">
      <c r="A14" s="13">
        <f>SLOPE(E6:E10,B6:B10)</f>
        <v>5.3500000000000325E-4</v>
      </c>
      <c r="B14" s="14">
        <f>INTERCEPT(E6:E10,B6:B10)</f>
        <v>1.3320999999999998</v>
      </c>
      <c r="C14" s="40">
        <f>RSQ(E6:E10,B6:B10)</f>
        <v>0.97921655833048471</v>
      </c>
    </row>
    <row r="16" spans="1:19" ht="15" thickBot="1">
      <c r="A16" s="32" t="s">
        <v>44</v>
      </c>
    </row>
    <row r="17" spans="1:7" ht="28.8">
      <c r="A17" s="16" t="s">
        <v>3</v>
      </c>
      <c r="B17" s="16" t="s">
        <v>30</v>
      </c>
      <c r="C17" s="16" t="s">
        <v>31</v>
      </c>
      <c r="D17" s="16" t="s">
        <v>10</v>
      </c>
      <c r="E17" s="18" t="s">
        <v>28</v>
      </c>
      <c r="F17" s="16" t="s">
        <v>27</v>
      </c>
      <c r="G17" s="18" t="s">
        <v>29</v>
      </c>
    </row>
    <row r="18" spans="1:7" ht="15" thickBot="1">
      <c r="A18" s="7"/>
      <c r="B18" s="6"/>
      <c r="C18" s="6"/>
      <c r="D18" s="17"/>
      <c r="E18" s="6" t="s">
        <v>11</v>
      </c>
      <c r="F18" s="17"/>
      <c r="G18" s="6"/>
    </row>
    <row r="19" spans="1:7" ht="15" thickBot="1">
      <c r="A19" s="8" t="s">
        <v>7</v>
      </c>
      <c r="B19" s="42">
        <v>1.3460000000000001</v>
      </c>
      <c r="C19" s="42">
        <v>1.3460000000000001</v>
      </c>
      <c r="D19" s="47">
        <f>AVERAGE(B19:C19)</f>
        <v>1.3460000000000001</v>
      </c>
      <c r="E19" s="54">
        <f>(D19-B14)/A14</f>
        <v>25.981308411215256</v>
      </c>
      <c r="F19" s="42">
        <v>2</v>
      </c>
      <c r="G19" s="54">
        <f>E19*F19</f>
        <v>51.962616822430512</v>
      </c>
    </row>
    <row r="21" spans="1:7">
      <c r="A21" t="s">
        <v>46</v>
      </c>
    </row>
    <row r="22" spans="1:7">
      <c r="A22" s="33" t="s">
        <v>32</v>
      </c>
      <c r="B22" s="43"/>
      <c r="C22" s="38" t="s">
        <v>39</v>
      </c>
    </row>
    <row r="23" spans="1:7">
      <c r="A23" s="33" t="s">
        <v>33</v>
      </c>
      <c r="B23" s="34">
        <f>G19</f>
        <v>51.962616822430512</v>
      </c>
      <c r="C23" s="38" t="s">
        <v>40</v>
      </c>
    </row>
    <row r="24" spans="1:7">
      <c r="A24" s="35" t="s">
        <v>34</v>
      </c>
      <c r="B24" s="36">
        <f>ABS(B22-B23)</f>
        <v>51.962616822430512</v>
      </c>
      <c r="C24" s="38" t="s">
        <v>37</v>
      </c>
    </row>
    <row r="25" spans="1:7" ht="15.6">
      <c r="A25" s="35" t="s">
        <v>35</v>
      </c>
      <c r="B25" s="39" t="e">
        <f>B24/B22</f>
        <v>#DIV/0!</v>
      </c>
      <c r="C25" s="38" t="s">
        <v>38</v>
      </c>
    </row>
    <row r="26" spans="1:7" ht="15.6">
      <c r="A26" s="35" t="s">
        <v>36</v>
      </c>
      <c r="B26" s="37" t="e">
        <f>B25</f>
        <v>#DIV/0!</v>
      </c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fitToWidth="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Disclaimer</vt:lpstr>
      <vt:lpstr>Calculations</vt:lpstr>
      <vt:lpstr>Determination</vt:lpstr>
      <vt:lpstr>Calculations!Print_Area</vt:lpstr>
      <vt:lpstr>Determination!Print_Area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Fialová,</dc:creator>
  <cp:lastModifiedBy>Ivan Špánik</cp:lastModifiedBy>
  <cp:lastPrinted>2024-07-17T10:37:56Z</cp:lastPrinted>
  <dcterms:created xsi:type="dcterms:W3CDTF">2017-11-19T10:38:55Z</dcterms:created>
  <dcterms:modified xsi:type="dcterms:W3CDTF">2026-02-05T08:18:34Z</dcterms:modified>
</cp:coreProperties>
</file>