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My Documents\Word\Projekty\Erasmum_VET_BIH\Deliverables\DeliverableD4_1\"/>
    </mc:Choice>
  </mc:AlternateContent>
  <xr:revisionPtr revIDLastSave="0" documentId="13_ncr:1_{0C7C8134-4C84-4BCE-89A7-9044E40985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claimer" sheetId="10" r:id="rId1"/>
    <sheet name="Reagents" sheetId="2" r:id="rId2"/>
    <sheet name="Sample" sheetId="9" r:id="rId3"/>
    <sheet name="Standardization 1" sheetId="6" r:id="rId4"/>
    <sheet name="Standardization 2" sheetId="7" r:id="rId5"/>
    <sheet name="Standardization 3" sheetId="8" r:id="rId6"/>
    <sheet name="Standardization mean" sheetId="4" r:id="rId7"/>
    <sheet name="Determination" sheetId="3" r:id="rId8"/>
  </sheets>
  <definedNames>
    <definedName name="_Ref126434078" localSheetId="3">'Standardization 1'!$B$3</definedName>
    <definedName name="_Ref126434078" localSheetId="4">'Standardization 2'!$B$3</definedName>
    <definedName name="_Ref126434078" localSheetId="5">'Standardization 3'!$B$3</definedName>
    <definedName name="d1Vn">#REF!</definedName>
    <definedName name="d2pHn">#REF!</definedName>
    <definedName name="_xlnm.Print_Area" localSheetId="7">Determination!$A$1:$J$28</definedName>
    <definedName name="_xlnm.Print_Area" localSheetId="1">Reagents!$A$1:$F$18</definedName>
    <definedName name="_xlnm.Print_Area" localSheetId="3">'Standardization 1'!$A$1:$AD$62</definedName>
    <definedName name="_xlnm.Print_Area" localSheetId="4">'Standardization 2'!$A$1:$AD$62</definedName>
    <definedName name="_xlnm.Print_Area" localSheetId="5">'Standardization 3'!$A$1:$AD$62</definedName>
    <definedName name="V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6" l="1"/>
  <c r="E56" i="8"/>
  <c r="E59" i="8" s="1"/>
  <c r="E60" i="8" s="1"/>
  <c r="E56" i="7"/>
  <c r="E59" i="7" s="1"/>
  <c r="E60" i="7" s="1"/>
  <c r="E56" i="6"/>
  <c r="E59" i="6" s="1"/>
  <c r="E60" i="6" s="1"/>
  <c r="C15" i="2"/>
  <c r="C16" i="2" s="1"/>
  <c r="C18" i="2" s="1"/>
  <c r="H15" i="3" l="1"/>
  <c r="E15" i="3"/>
  <c r="B15" i="3"/>
  <c r="E51" i="8"/>
  <c r="H39" i="8"/>
  <c r="E39" i="8"/>
  <c r="D39" i="8"/>
  <c r="G39" i="8" s="1"/>
  <c r="E38" i="8"/>
  <c r="H38" i="8" s="1"/>
  <c r="D38" i="8"/>
  <c r="G38" i="8" s="1"/>
  <c r="G37" i="8"/>
  <c r="E37" i="8"/>
  <c r="F37" i="8" s="1"/>
  <c r="D37" i="8"/>
  <c r="E36" i="8"/>
  <c r="D36" i="8"/>
  <c r="E35" i="8"/>
  <c r="D35" i="8"/>
  <c r="G35" i="8" s="1"/>
  <c r="E34" i="8"/>
  <c r="F34" i="8" s="1"/>
  <c r="D34" i="8"/>
  <c r="E33" i="8"/>
  <c r="F33" i="8" s="1"/>
  <c r="D33" i="8"/>
  <c r="G33" i="8" s="1"/>
  <c r="E32" i="8"/>
  <c r="H32" i="8" s="1"/>
  <c r="D32" i="8"/>
  <c r="E31" i="8"/>
  <c r="D31" i="8"/>
  <c r="G31" i="8" s="1"/>
  <c r="H30" i="8"/>
  <c r="E30" i="8"/>
  <c r="F30" i="8" s="1"/>
  <c r="D30" i="8"/>
  <c r="E29" i="8"/>
  <c r="F29" i="8" s="1"/>
  <c r="D29" i="8"/>
  <c r="G29" i="8" s="1"/>
  <c r="E28" i="8"/>
  <c r="H28" i="8" s="1"/>
  <c r="D28" i="8"/>
  <c r="G28" i="8" s="1"/>
  <c r="E27" i="8"/>
  <c r="F27" i="8" s="1"/>
  <c r="D27" i="8"/>
  <c r="E26" i="8"/>
  <c r="H26" i="8" s="1"/>
  <c r="D26" i="8"/>
  <c r="G25" i="8"/>
  <c r="E25" i="8"/>
  <c r="D25" i="8"/>
  <c r="E24" i="8"/>
  <c r="D24" i="8"/>
  <c r="H23" i="8"/>
  <c r="E23" i="8"/>
  <c r="D23" i="8"/>
  <c r="G23" i="8" s="1"/>
  <c r="E22" i="8"/>
  <c r="H22" i="8" s="1"/>
  <c r="D22" i="8"/>
  <c r="G22" i="8" s="1"/>
  <c r="G21" i="8"/>
  <c r="E21" i="8"/>
  <c r="F21" i="8" s="1"/>
  <c r="D21" i="8"/>
  <c r="E20" i="8"/>
  <c r="D20" i="8"/>
  <c r="E19" i="8"/>
  <c r="H19" i="8" s="1"/>
  <c r="D19" i="8"/>
  <c r="G19" i="8" s="1"/>
  <c r="H18" i="8"/>
  <c r="E18" i="8"/>
  <c r="F18" i="8" s="1"/>
  <c r="I18" i="8" s="1"/>
  <c r="D18" i="8"/>
  <c r="E17" i="8"/>
  <c r="F17" i="8" s="1"/>
  <c r="D17" i="8"/>
  <c r="E16" i="8"/>
  <c r="H16" i="8" s="1"/>
  <c r="D16" i="8"/>
  <c r="G17" i="8" s="1"/>
  <c r="E15" i="8"/>
  <c r="F15" i="8" s="1"/>
  <c r="D15" i="8"/>
  <c r="E14" i="8"/>
  <c r="H14" i="8" s="1"/>
  <c r="D14" i="8"/>
  <c r="G14" i="8" s="1"/>
  <c r="F13" i="8"/>
  <c r="E13" i="8"/>
  <c r="D13" i="8"/>
  <c r="E12" i="8"/>
  <c r="D12" i="8"/>
  <c r="G13" i="8" s="1"/>
  <c r="E11" i="8"/>
  <c r="F11" i="8" s="1"/>
  <c r="D11" i="8"/>
  <c r="G11" i="8" s="1"/>
  <c r="H10" i="8"/>
  <c r="E10" i="8"/>
  <c r="F10" i="8" s="1"/>
  <c r="D10" i="8"/>
  <c r="E9" i="8"/>
  <c r="H9" i="8" s="1"/>
  <c r="D9" i="8"/>
  <c r="G9" i="8" s="1"/>
  <c r="E8" i="8"/>
  <c r="D8" i="8"/>
  <c r="E51" i="7"/>
  <c r="E39" i="7"/>
  <c r="D39" i="7"/>
  <c r="G39" i="7" s="1"/>
  <c r="E38" i="7"/>
  <c r="H38" i="7" s="1"/>
  <c r="D38" i="7"/>
  <c r="G38" i="7" s="1"/>
  <c r="E37" i="7"/>
  <c r="D37" i="7"/>
  <c r="G37" i="7" s="1"/>
  <c r="E36" i="7"/>
  <c r="H36" i="7" s="1"/>
  <c r="D36" i="7"/>
  <c r="E35" i="7"/>
  <c r="D35" i="7"/>
  <c r="G34" i="7"/>
  <c r="E34" i="7"/>
  <c r="F34" i="7" s="1"/>
  <c r="D34" i="7"/>
  <c r="E33" i="7"/>
  <c r="F33" i="7" s="1"/>
  <c r="D33" i="7"/>
  <c r="E32" i="7"/>
  <c r="D32" i="7"/>
  <c r="E31" i="7"/>
  <c r="D31" i="7"/>
  <c r="G31" i="7" s="1"/>
  <c r="E30" i="7"/>
  <c r="F30" i="7" s="1"/>
  <c r="D30" i="7"/>
  <c r="G30" i="7" s="1"/>
  <c r="E29" i="7"/>
  <c r="F29" i="7" s="1"/>
  <c r="D29" i="7"/>
  <c r="G29" i="7" s="1"/>
  <c r="E28" i="7"/>
  <c r="D28" i="7"/>
  <c r="E27" i="7"/>
  <c r="D27" i="7"/>
  <c r="G26" i="7"/>
  <c r="E26" i="7"/>
  <c r="F26" i="7" s="1"/>
  <c r="D26" i="7"/>
  <c r="H25" i="7"/>
  <c r="E25" i="7"/>
  <c r="F25" i="7" s="1"/>
  <c r="D25" i="7"/>
  <c r="E24" i="7"/>
  <c r="D24" i="7"/>
  <c r="E23" i="7"/>
  <c r="D23" i="7"/>
  <c r="G23" i="7" s="1"/>
  <c r="E22" i="7"/>
  <c r="F22" i="7" s="1"/>
  <c r="D22" i="7"/>
  <c r="G22" i="7" s="1"/>
  <c r="E21" i="7"/>
  <c r="D21" i="7"/>
  <c r="G21" i="7" s="1"/>
  <c r="E20" i="7"/>
  <c r="D20" i="7"/>
  <c r="E19" i="7"/>
  <c r="D19" i="7"/>
  <c r="G18" i="7"/>
  <c r="E18" i="7"/>
  <c r="F18" i="7" s="1"/>
  <c r="D18" i="7"/>
  <c r="E17" i="7"/>
  <c r="F17" i="7" s="1"/>
  <c r="D17" i="7"/>
  <c r="E16" i="7"/>
  <c r="H17" i="7" s="1"/>
  <c r="D16" i="7"/>
  <c r="F16" i="7" s="1"/>
  <c r="E15" i="7"/>
  <c r="H15" i="7" s="1"/>
  <c r="D15" i="7"/>
  <c r="E14" i="7"/>
  <c r="H14" i="7" s="1"/>
  <c r="D14" i="7"/>
  <c r="E13" i="7"/>
  <c r="D13" i="7"/>
  <c r="E12" i="7"/>
  <c r="H12" i="7" s="1"/>
  <c r="D12" i="7"/>
  <c r="F12" i="7" s="1"/>
  <c r="E11" i="7"/>
  <c r="D11" i="7"/>
  <c r="E10" i="7"/>
  <c r="D10" i="7"/>
  <c r="G10" i="7" s="1"/>
  <c r="E9" i="7"/>
  <c r="D9" i="7"/>
  <c r="G9" i="7" s="1"/>
  <c r="E8" i="7"/>
  <c r="F8" i="7" s="1"/>
  <c r="D8" i="7"/>
  <c r="E39" i="6"/>
  <c r="H39" i="6" s="1"/>
  <c r="D39" i="6"/>
  <c r="E38" i="6"/>
  <c r="D38" i="6"/>
  <c r="E37" i="6"/>
  <c r="D37" i="6"/>
  <c r="E36" i="6"/>
  <c r="D36" i="6"/>
  <c r="E35" i="6"/>
  <c r="H35" i="6" s="1"/>
  <c r="D35" i="6"/>
  <c r="E34" i="6"/>
  <c r="F34" i="6" s="1"/>
  <c r="D34" i="6"/>
  <c r="E33" i="6"/>
  <c r="H34" i="6" s="1"/>
  <c r="D33" i="6"/>
  <c r="E32" i="6"/>
  <c r="H32" i="6" s="1"/>
  <c r="D32" i="6"/>
  <c r="G32" i="6" s="1"/>
  <c r="E31" i="6"/>
  <c r="D31" i="6"/>
  <c r="F31" i="6" s="1"/>
  <c r="E30" i="6"/>
  <c r="D30" i="6"/>
  <c r="E29" i="6"/>
  <c r="H30" i="6" s="1"/>
  <c r="D29" i="6"/>
  <c r="G29" i="6" s="1"/>
  <c r="E28" i="6"/>
  <c r="H28" i="6" s="1"/>
  <c r="D28" i="6"/>
  <c r="G28" i="6" s="1"/>
  <c r="E27" i="6"/>
  <c r="D27" i="6"/>
  <c r="E26" i="6"/>
  <c r="D26" i="6"/>
  <c r="G26" i="6" s="1"/>
  <c r="E25" i="6"/>
  <c r="D25" i="6"/>
  <c r="G25" i="6" s="1"/>
  <c r="E24" i="6"/>
  <c r="F24" i="6" s="1"/>
  <c r="D24" i="6"/>
  <c r="E23" i="6"/>
  <c r="D23" i="6"/>
  <c r="E22" i="6"/>
  <c r="D22" i="6"/>
  <c r="E21" i="6"/>
  <c r="D21" i="6"/>
  <c r="G21" i="6" s="1"/>
  <c r="E20" i="6"/>
  <c r="D20" i="6"/>
  <c r="E19" i="6"/>
  <c r="D19" i="6"/>
  <c r="E18" i="6"/>
  <c r="F18" i="6" s="1"/>
  <c r="D18" i="6"/>
  <c r="E17" i="6"/>
  <c r="F17" i="6" s="1"/>
  <c r="D17" i="6"/>
  <c r="E16" i="6"/>
  <c r="D16" i="6"/>
  <c r="G16" i="6" s="1"/>
  <c r="E15" i="6"/>
  <c r="D15" i="6"/>
  <c r="E14" i="6"/>
  <c r="F14" i="6" s="1"/>
  <c r="D14" i="6"/>
  <c r="E13" i="6"/>
  <c r="D13" i="6"/>
  <c r="E12" i="6"/>
  <c r="D12" i="6"/>
  <c r="G12" i="6" s="1"/>
  <c r="E11" i="6"/>
  <c r="D11" i="6"/>
  <c r="E10" i="6"/>
  <c r="D10" i="6"/>
  <c r="E9" i="6"/>
  <c r="D9" i="6"/>
  <c r="E8" i="6"/>
  <c r="D8" i="6"/>
  <c r="H33" i="7" l="1"/>
  <c r="H13" i="7"/>
  <c r="H23" i="7"/>
  <c r="H37" i="7"/>
  <c r="I17" i="7"/>
  <c r="H20" i="7"/>
  <c r="F24" i="7"/>
  <c r="I25" i="7" s="1"/>
  <c r="F37" i="7"/>
  <c r="I37" i="7" s="1"/>
  <c r="H22" i="7"/>
  <c r="H9" i="7"/>
  <c r="H31" i="7"/>
  <c r="H21" i="7"/>
  <c r="F32" i="7"/>
  <c r="I33" i="7"/>
  <c r="H28" i="7"/>
  <c r="H38" i="6"/>
  <c r="H31" i="6"/>
  <c r="F39" i="6"/>
  <c r="H26" i="6"/>
  <c r="F23" i="6"/>
  <c r="I24" i="6" s="1"/>
  <c r="H22" i="6"/>
  <c r="H14" i="6"/>
  <c r="H15" i="6"/>
  <c r="F11" i="6"/>
  <c r="H12" i="6"/>
  <c r="H10" i="6"/>
  <c r="H9" i="6"/>
  <c r="I30" i="8"/>
  <c r="I34" i="8"/>
  <c r="H27" i="8"/>
  <c r="H34" i="8"/>
  <c r="F23" i="8"/>
  <c r="I23" i="8" s="1"/>
  <c r="F39" i="8"/>
  <c r="I39" i="8" s="1"/>
  <c r="I11" i="8"/>
  <c r="F14" i="8"/>
  <c r="I15" i="8" s="1"/>
  <c r="G24" i="8"/>
  <c r="F26" i="8"/>
  <c r="F35" i="8"/>
  <c r="I35" i="8" s="1"/>
  <c r="F9" i="8"/>
  <c r="I10" i="8" s="1"/>
  <c r="H24" i="8"/>
  <c r="H35" i="8"/>
  <c r="G10" i="8"/>
  <c r="H12" i="8"/>
  <c r="G15" i="8"/>
  <c r="G18" i="8"/>
  <c r="G20" i="8"/>
  <c r="F22" i="8"/>
  <c r="I22" i="8" s="1"/>
  <c r="G26" i="8"/>
  <c r="F31" i="8"/>
  <c r="I31" i="8" s="1"/>
  <c r="G34" i="8"/>
  <c r="G36" i="8"/>
  <c r="F38" i="8"/>
  <c r="I38" i="8" s="1"/>
  <c r="F19" i="8"/>
  <c r="I19" i="8" s="1"/>
  <c r="H20" i="8"/>
  <c r="G27" i="8"/>
  <c r="H31" i="8"/>
  <c r="H36" i="8"/>
  <c r="H11" i="8"/>
  <c r="F8" i="8"/>
  <c r="H15" i="8"/>
  <c r="F25" i="8"/>
  <c r="I27" i="8"/>
  <c r="G30" i="8"/>
  <c r="G32" i="8"/>
  <c r="H30" i="7"/>
  <c r="F9" i="7"/>
  <c r="I9" i="7" s="1"/>
  <c r="G15" i="7"/>
  <c r="I26" i="7"/>
  <c r="I34" i="7"/>
  <c r="G13" i="7"/>
  <c r="F21" i="7"/>
  <c r="I22" i="7" s="1"/>
  <c r="H16" i="7"/>
  <c r="H18" i="7"/>
  <c r="H24" i="7"/>
  <c r="H26" i="7"/>
  <c r="H29" i="7"/>
  <c r="H32" i="7"/>
  <c r="H34" i="7"/>
  <c r="F10" i="7"/>
  <c r="I10" i="7" s="1"/>
  <c r="F13" i="7"/>
  <c r="I13" i="7" s="1"/>
  <c r="H10" i="7"/>
  <c r="G17" i="7"/>
  <c r="G19" i="7"/>
  <c r="G25" i="7"/>
  <c r="G27" i="7"/>
  <c r="G33" i="7"/>
  <c r="G35" i="7"/>
  <c r="G14" i="7"/>
  <c r="H19" i="7"/>
  <c r="H27" i="7"/>
  <c r="I30" i="7"/>
  <c r="H35" i="7"/>
  <c r="H39" i="7"/>
  <c r="I18" i="7"/>
  <c r="G11" i="7"/>
  <c r="H11" i="7"/>
  <c r="F14" i="7"/>
  <c r="F20" i="7"/>
  <c r="F28" i="7"/>
  <c r="F36" i="7"/>
  <c r="G17" i="6"/>
  <c r="G9" i="6"/>
  <c r="H11" i="6"/>
  <c r="F15" i="6"/>
  <c r="I15" i="6" s="1"/>
  <c r="F35" i="6"/>
  <c r="I35" i="6" s="1"/>
  <c r="H18" i="6"/>
  <c r="H16" i="6"/>
  <c r="H36" i="6"/>
  <c r="G10" i="6"/>
  <c r="H19" i="6"/>
  <c r="G37" i="6"/>
  <c r="G13" i="6"/>
  <c r="G33" i="6"/>
  <c r="H23" i="6"/>
  <c r="F27" i="6"/>
  <c r="F9" i="6"/>
  <c r="F29" i="6"/>
  <c r="H20" i="6"/>
  <c r="H27" i="6"/>
  <c r="G38" i="6"/>
  <c r="I33" i="8"/>
  <c r="F12" i="8"/>
  <c r="I12" i="8" s="1"/>
  <c r="H13" i="8"/>
  <c r="F16" i="8"/>
  <c r="I16" i="8" s="1"/>
  <c r="H17" i="8"/>
  <c r="F20" i="8"/>
  <c r="I20" i="8" s="1"/>
  <c r="H21" i="8"/>
  <c r="F24" i="8"/>
  <c r="H25" i="8"/>
  <c r="F28" i="8"/>
  <c r="I28" i="8" s="1"/>
  <c r="H29" i="8"/>
  <c r="F32" i="8"/>
  <c r="I32" i="8" s="1"/>
  <c r="H33" i="8"/>
  <c r="F36" i="8"/>
  <c r="I36" i="8" s="1"/>
  <c r="H37" i="8"/>
  <c r="I9" i="8"/>
  <c r="G12" i="8"/>
  <c r="G16" i="8"/>
  <c r="I29" i="7"/>
  <c r="G12" i="7"/>
  <c r="G16" i="7"/>
  <c r="G20" i="7"/>
  <c r="G24" i="7"/>
  <c r="G28" i="7"/>
  <c r="G32" i="7"/>
  <c r="G36" i="7"/>
  <c r="F11" i="7"/>
  <c r="F15" i="7"/>
  <c r="I15" i="7" s="1"/>
  <c r="F19" i="7"/>
  <c r="I19" i="7" s="1"/>
  <c r="F23" i="7"/>
  <c r="I23" i="7" s="1"/>
  <c r="F27" i="7"/>
  <c r="I27" i="7" s="1"/>
  <c r="F31" i="7"/>
  <c r="I31" i="7" s="1"/>
  <c r="F35" i="7"/>
  <c r="I35" i="7" s="1"/>
  <c r="F39" i="7"/>
  <c r="F38" i="7"/>
  <c r="G18" i="6"/>
  <c r="G24" i="6"/>
  <c r="F38" i="6"/>
  <c r="I18" i="6"/>
  <c r="F21" i="6"/>
  <c r="G30" i="6"/>
  <c r="G36" i="6"/>
  <c r="F30" i="6"/>
  <c r="I30" i="6" s="1"/>
  <c r="F33" i="6"/>
  <c r="I34" i="6" s="1"/>
  <c r="F10" i="6"/>
  <c r="F13" i="6"/>
  <c r="I14" i="6" s="1"/>
  <c r="G19" i="6"/>
  <c r="G22" i="6"/>
  <c r="F26" i="6"/>
  <c r="F8" i="6"/>
  <c r="F22" i="6"/>
  <c r="I23" i="6" s="1"/>
  <c r="F25" i="6"/>
  <c r="I25" i="6" s="1"/>
  <c r="G34" i="6"/>
  <c r="G14" i="6"/>
  <c r="G20" i="6"/>
  <c r="F37" i="6"/>
  <c r="I27" i="6"/>
  <c r="F12" i="6"/>
  <c r="F16" i="6"/>
  <c r="H17" i="6"/>
  <c r="H21" i="6"/>
  <c r="H25" i="6"/>
  <c r="F28" i="6"/>
  <c r="I28" i="6" s="1"/>
  <c r="H29" i="6"/>
  <c r="F32" i="6"/>
  <c r="I32" i="6" s="1"/>
  <c r="H33" i="6"/>
  <c r="F36" i="6"/>
  <c r="H37" i="6"/>
  <c r="F19" i="6"/>
  <c r="I19" i="6" s="1"/>
  <c r="G11" i="6"/>
  <c r="G15" i="6"/>
  <c r="G23" i="6"/>
  <c r="G27" i="6"/>
  <c r="G31" i="6"/>
  <c r="G35" i="6"/>
  <c r="G39" i="6"/>
  <c r="H13" i="6"/>
  <c r="F20" i="6"/>
  <c r="H24" i="6"/>
  <c r="I38" i="7" l="1"/>
  <c r="I31" i="6"/>
  <c r="I38" i="6"/>
  <c r="I9" i="6"/>
  <c r="I12" i="6"/>
  <c r="I16" i="6"/>
  <c r="D43" i="8"/>
  <c r="D44" i="8" s="1"/>
  <c r="E61" i="8" s="1"/>
  <c r="E62" i="8" s="1"/>
  <c r="I14" i="8"/>
  <c r="I24" i="8"/>
  <c r="I17" i="8"/>
  <c r="I26" i="8"/>
  <c r="I29" i="8"/>
  <c r="I21" i="7"/>
  <c r="I11" i="7"/>
  <c r="I16" i="7"/>
  <c r="I14" i="7"/>
  <c r="I13" i="6"/>
  <c r="I10" i="6"/>
  <c r="I36" i="6"/>
  <c r="I21" i="6"/>
  <c r="I37" i="8"/>
  <c r="I21" i="8"/>
  <c r="I25" i="8"/>
  <c r="I13" i="8"/>
  <c r="I20" i="7"/>
  <c r="I28" i="7"/>
  <c r="I39" i="7"/>
  <c r="I32" i="7"/>
  <c r="I12" i="7"/>
  <c r="I36" i="7"/>
  <c r="I24" i="7"/>
  <c r="D43" i="7"/>
  <c r="D44" i="7" s="1"/>
  <c r="E61" i="7" s="1"/>
  <c r="E62" i="7" s="1"/>
  <c r="B7" i="4" s="1"/>
  <c r="I39" i="6"/>
  <c r="I26" i="6"/>
  <c r="I22" i="6"/>
  <c r="I20" i="6"/>
  <c r="I11" i="6"/>
  <c r="I17" i="6"/>
  <c r="D43" i="6"/>
  <c r="D44" i="6" s="1"/>
  <c r="E61" i="6" s="1"/>
  <c r="E62" i="6" s="1"/>
  <c r="B6" i="4" s="1"/>
  <c r="I37" i="6"/>
  <c r="I33" i="6"/>
  <c r="I29" i="6"/>
  <c r="D15" i="3" l="1"/>
  <c r="C21" i="3" s="1"/>
  <c r="F15" i="3"/>
  <c r="B22" i="3" s="1"/>
  <c r="G15" i="3"/>
  <c r="C22" i="3" s="1"/>
  <c r="C15" i="3"/>
  <c r="B21" i="3" s="1"/>
  <c r="B9" i="4"/>
  <c r="C9" i="2"/>
  <c r="C4" i="3" l="1"/>
  <c r="D21" i="3" s="1"/>
  <c r="D22" i="3" l="1"/>
  <c r="B27" i="3" s="1"/>
  <c r="B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tc={8D6D6E15-57D6-4293-8270-7EE6CA5202C1}</author>
  </authors>
  <commentList>
    <comment ref="B44" authorId="0" shapeId="0" xr:uid="{8D6D6E15-57D6-4293-8270-7EE6CA5202C1}">
      <text>
        <r>
          <rPr>
            <sz val="11"/>
            <color theme="1"/>
            <rFont val="Calibri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Odčíta V(NaOH) v riadku, kde je DpH/DV (1. derivácia) maximálne.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tc={4F0B5A88-BAC5-44EF-BB8B-722211D83D24}</author>
  </authors>
  <commentList>
    <comment ref="B44" authorId="0" shapeId="0" xr:uid="{4F0B5A88-BAC5-44EF-BB8B-722211D83D24}">
      <text>
        <r>
          <rPr>
            <sz val="11"/>
            <color theme="1"/>
            <rFont val="Calibri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Odčíta V(NaOH) v riadku, kde je DpH/DV (1. derivácia) maximálne.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tc={432B4F4C-A606-4C43-9B0A-6310361FBB9E}</author>
  </authors>
  <commentList>
    <comment ref="B44" authorId="0" shapeId="0" xr:uid="{432B4F4C-A606-4C43-9B0A-6310361FBB9E}">
      <text>
        <r>
          <rPr>
            <sz val="11"/>
            <color theme="1"/>
            <rFont val="Calibri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Odčíta V(NaOH) v riadku, kde je DpH/DV (1. derivácia) maximálne. </t>
        </r>
      </text>
    </comment>
  </commentList>
</comments>
</file>

<file path=xl/sharedStrings.xml><?xml version="1.0" encoding="utf-8"?>
<sst xmlns="http://schemas.openxmlformats.org/spreadsheetml/2006/main" count="301" uniqueCount="107">
  <si>
    <t>c</t>
  </si>
  <si>
    <r>
      <t>mol.dm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</si>
  <si>
    <r>
      <t>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</si>
  <si>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M</t>
  </si>
  <si>
    <r>
      <t>g.mol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</si>
  <si>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t>Sodium hydroxide</t>
  </si>
  <si>
    <t>V</t>
  </si>
  <si>
    <t>m</t>
  </si>
  <si>
    <t>g</t>
  </si>
  <si>
    <t>Potassium hydrogen phthalate</t>
  </si>
  <si>
    <t>c(NaOH)</t>
  </si>
  <si>
    <t>V(NaOH)</t>
  </si>
  <si>
    <t>n(NaOH)</t>
  </si>
  <si>
    <t>mol</t>
  </si>
  <si>
    <t>n(KHP)</t>
  </si>
  <si>
    <t>M(KHP)</t>
  </si>
  <si>
    <t>m(KHP)</t>
  </si>
  <si>
    <t>N°</t>
  </si>
  <si>
    <t xml:space="preserve">V(NaOH) </t>
  </si>
  <si>
    <t>(ml)</t>
  </si>
  <si>
    <t>pH</t>
  </si>
  <si>
    <t>Table 4 The volume and pH of the sodium hydroxide solution in the determination of titratable acidity of samples</t>
  </si>
  <si>
    <t>Trial</t>
  </si>
  <si>
    <t>Drink N°1</t>
  </si>
  <si>
    <t>Drink N°2</t>
  </si>
  <si>
    <t>Drink N°3</t>
  </si>
  <si>
    <t>pH 7</t>
  </si>
  <si>
    <t>Average</t>
  </si>
  <si>
    <t>Sample</t>
  </si>
  <si>
    <t xml:space="preserve">TA </t>
  </si>
  <si>
    <t>(mmol)</t>
  </si>
  <si>
    <t>Drink 1</t>
  </si>
  <si>
    <t>Drink 2</t>
  </si>
  <si>
    <t>Drink 3</t>
  </si>
  <si>
    <t xml:space="preserve">Table 8 Average of concentration of sodium hydroxide  </t>
  </si>
  <si>
    <r>
      <t>(mol.dm</t>
    </r>
    <r>
      <rPr>
        <b/>
        <vertAlign val="superscript"/>
        <sz val="11"/>
        <color theme="1"/>
        <rFont val="Calibri"/>
        <family val="2"/>
        <charset val="238"/>
        <scheme val="minor"/>
      </rPr>
      <t>-3</t>
    </r>
    <r>
      <rPr>
        <b/>
        <sz val="11"/>
        <color theme="1"/>
        <rFont val="Calibri"/>
        <family val="2"/>
        <charset val="238"/>
        <scheme val="minor"/>
      </rPr>
      <t>)</t>
    </r>
  </si>
  <si>
    <t>V(sample)</t>
  </si>
  <si>
    <r>
      <t>(mol.dm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  <r>
      <rPr>
        <sz val="11"/>
        <color theme="1"/>
        <rFont val="Calibri"/>
        <family val="2"/>
        <charset val="238"/>
        <scheme val="minor"/>
      </rPr>
      <t>)</t>
    </r>
  </si>
  <si>
    <t>Titration curve</t>
  </si>
  <si>
    <r>
      <t>Table 4</t>
    </r>
    <r>
      <rPr>
        <sz val="11"/>
        <rFont val="Calibri"/>
        <family val="2"/>
        <charset val="238"/>
        <scheme val="minor"/>
      </rPr>
      <t xml:space="preserve"> Volume and pH of sodium hydroxide solution during standardization</t>
    </r>
  </si>
  <si>
    <t>First derivative</t>
  </si>
  <si>
    <t>Second derivative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</si>
  <si>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</si>
  <si>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pH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</si>
  <si>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pH/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</si>
  <si>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</si>
  <si>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Symbol"/>
        <family val="1"/>
        <charset val="2"/>
      </rPr>
      <t>2</t>
    </r>
    <r>
      <rPr>
        <b/>
        <sz val="11"/>
        <color theme="1"/>
        <rFont val="Calibri"/>
        <family val="2"/>
        <scheme val="minor"/>
      </rPr>
      <t>pH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</si>
  <si>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scheme val="minor"/>
      </rPr>
      <t>pH/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</si>
  <si>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RESULTS</t>
  </si>
  <si>
    <t>Endpoint (1st derivative)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</si>
  <si>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pH/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</t>
    </r>
    <r>
      <rPr>
        <b/>
        <sz val="11"/>
        <color theme="1"/>
        <rFont val="Calibri"/>
        <family val="1"/>
        <charset val="2"/>
        <scheme val="minor"/>
      </rPr>
      <t xml:space="preserve"> (max)</t>
    </r>
  </si>
  <si>
    <t>Endpoint calculation (2nd derivative)</t>
  </si>
  <si>
    <t>volume at which the second difference of E is positive for the last time</t>
  </si>
  <si>
    <r>
      <t>V</t>
    </r>
    <r>
      <rPr>
        <vertAlign val="superscript"/>
        <sz val="11"/>
        <color theme="1"/>
        <rFont val="Calibri"/>
        <family val="2"/>
        <charset val="238"/>
        <scheme val="minor"/>
      </rPr>
      <t>+</t>
    </r>
  </si>
  <si>
    <t>constant addition of titrant in the vicinity of the inflection point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</si>
  <si>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238"/>
        <scheme val="minor"/>
      </rPr>
      <t>V</t>
    </r>
  </si>
  <si>
    <t xml:space="preserve">value of the last positive difference of E </t>
  </si>
  <si>
    <t>value of the first negative difference of E</t>
  </si>
  <si>
    <t>volume of the titrant corresponding to the inflection point</t>
  </si>
  <si>
    <r>
      <t>V</t>
    </r>
    <r>
      <rPr>
        <vertAlign val="subscript"/>
        <sz val="11"/>
        <color theme="1"/>
        <rFont val="Calibri"/>
        <family val="2"/>
        <charset val="238"/>
        <scheme val="minor"/>
      </rPr>
      <t>x</t>
    </r>
  </si>
  <si>
    <t xml:space="preserve">Mass of KHP </t>
  </si>
  <si>
    <t xml:space="preserve">Molar mass of KHP </t>
  </si>
  <si>
    <t>Calculation of exact concentration of NaOH</t>
  </si>
  <si>
    <t xml:space="preserve">Moles of KHP </t>
  </si>
  <si>
    <t xml:space="preserve">Moles of sodium hydroxide </t>
  </si>
  <si>
    <t xml:space="preserve">Volume of sodium hydroxide </t>
  </si>
  <si>
    <t xml:space="preserve">Concentration of sodium hydroxide </t>
  </si>
  <si>
    <t>pH 5,5</t>
  </si>
  <si>
    <t>Data</t>
  </si>
  <si>
    <t>standardization (mean)</t>
  </si>
  <si>
    <t xml:space="preserve"> =MAX(F7:F39)</t>
  </si>
  <si>
    <t xml:space="preserve"> =INDEX(B7:B39;MATCH(D43;F7:F39;0))</t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</si>
  <si>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Symbol"/>
        <family val="1"/>
        <charset val="2"/>
      </rPr>
      <t>2</t>
    </r>
    <r>
      <rPr>
        <sz val="11"/>
        <color theme="1"/>
        <rFont val="Calibri"/>
        <family val="2"/>
        <scheme val="minor"/>
      </rPr>
      <t>pH</t>
    </r>
    <r>
      <rPr>
        <vertAlign val="superscript"/>
        <sz val="11"/>
        <color theme="1"/>
        <rFont val="Calibri"/>
        <family val="2"/>
        <charset val="238"/>
        <scheme val="minor"/>
      </rPr>
      <t>+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</si>
  <si>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Symbol"/>
        <family val="1"/>
        <charset val="2"/>
      </rPr>
      <t>2</t>
    </r>
    <r>
      <rPr>
        <sz val="11"/>
        <color theme="1"/>
        <rFont val="Calibri"/>
        <family val="2"/>
        <scheme val="minor"/>
      </rPr>
      <t>pH</t>
    </r>
    <r>
      <rPr>
        <vertAlign val="superscript"/>
        <sz val="11"/>
        <color theme="1"/>
        <rFont val="Calibri"/>
        <family val="2"/>
        <charset val="238"/>
        <scheme val="minor"/>
      </rPr>
      <t>-</t>
    </r>
  </si>
  <si>
    <t>Preparation of solutions and reagents</t>
  </si>
  <si>
    <t>Standardization of sodium hydroxide solution by potentiometric solution</t>
  </si>
  <si>
    <t>Standardization of sodium hydroxide by potentiometric titration</t>
  </si>
  <si>
    <t>Determination of buffering capacity by potentiometric titration</t>
  </si>
  <si>
    <t>Table 3 Sample information</t>
  </si>
  <si>
    <t>Drink</t>
  </si>
  <si>
    <t xml:space="preserve">Information </t>
  </si>
  <si>
    <t>Description</t>
  </si>
  <si>
    <t>Name</t>
  </si>
  <si>
    <t>Producer</t>
  </si>
  <si>
    <t>Ingredients</t>
  </si>
  <si>
    <t>Initial pH</t>
  </si>
  <si>
    <t>Highest TA</t>
  </si>
  <si>
    <t>Lowest TA</t>
  </si>
  <si>
    <t>Erosive capability</t>
  </si>
  <si>
    <t>Highest erosive capability.</t>
  </si>
  <si>
    <t xml:space="preserve">Table 6 Evaluation of erosive capability of samples </t>
  </si>
  <si>
    <t>Arranged by TA</t>
  </si>
  <si>
    <t xml:space="preserve">Table 5 Titratable acidity of samples </t>
  </si>
  <si>
    <t>Lowest erosive capability.</t>
  </si>
  <si>
    <t>Calculation of moles of KHP</t>
  </si>
  <si>
    <t>Moles of KHP</t>
  </si>
  <si>
    <t xml:space="preserve">Mass of KHP needed to weight to be 10 ml of 1 M NaOH consumed </t>
  </si>
  <si>
    <t>Happy day 100 % orange</t>
  </si>
  <si>
    <t>Rauch</t>
  </si>
  <si>
    <t>100 % orange juice from concentrtate (8,7g of sugar)</t>
  </si>
  <si>
    <t>Coca-Cola</t>
  </si>
  <si>
    <t>The Coca-Cola company</t>
  </si>
  <si>
    <t>water, carbon dioxide, H3PO4, cofein, aroma, glucose-fructose sirup</t>
  </si>
  <si>
    <t>Green tea</t>
  </si>
  <si>
    <t>Dukat</t>
  </si>
  <si>
    <t>Green Tea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</si>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</sst>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rgb="FF0033CC"/>
      <name val="Calibri"/>
      <family val="2"/>
      <scheme val="minor"/>
    </font>
    <font>
      <b/>
      <sz val="11"/>
      <color rgb="FF44546A"/>
      <name val="Calibri"/>
      <family val="2"/>
      <charset val="238"/>
      <scheme val="minor"/>
    </font>
    <font>
      <sz val="11"/>
      <color rgb="FF44546A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1"/>
      <charset val="238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1"/>
      <charset val="2"/>
      <scheme val="minor"/>
    </font>
    <font>
      <b/>
      <vertAlign val="superscript"/>
      <sz val="11"/>
      <color theme="1"/>
      <name val="Symbol"/>
      <family val="1"/>
      <charset val="2"/>
    </font>
    <font>
      <b/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1"/>
      <charset val="238"/>
      <scheme val="minor"/>
    </font>
    <font>
      <vertAlign val="superscript"/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1"/>
      <name val="Calibri"/>
      <family val="1"/>
      <charset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8" fillId="0" borderId="0" xfId="0" applyFont="1"/>
    <xf numFmtId="0" fontId="0" fillId="0" borderId="1" xfId="0" applyBorder="1"/>
    <xf numFmtId="0" fontId="11" fillId="0" borderId="1" xfId="0" applyFont="1" applyBorder="1"/>
    <xf numFmtId="0" fontId="13" fillId="0" borderId="0" xfId="0" applyFont="1" applyAlignment="1">
      <alignment vertical="center"/>
    </xf>
    <xf numFmtId="0" fontId="7" fillId="0" borderId="0" xfId="0" applyFont="1"/>
    <xf numFmtId="0" fontId="14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14" fillId="0" borderId="13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8" fillId="2" borderId="1" xfId="0" applyFont="1" applyFill="1" applyBorder="1"/>
    <xf numFmtId="0" fontId="19" fillId="2" borderId="1" xfId="0" applyFont="1" applyFill="1" applyBorder="1"/>
    <xf numFmtId="0" fontId="22" fillId="2" borderId="1" xfId="0" applyFont="1" applyFill="1" applyBorder="1"/>
    <xf numFmtId="0" fontId="24" fillId="2" borderId="1" xfId="0" applyFont="1" applyFill="1" applyBorder="1"/>
    <xf numFmtId="0" fontId="0" fillId="0" borderId="14" xfId="0" applyBorder="1"/>
    <xf numFmtId="0" fontId="11" fillId="0" borderId="0" xfId="0" applyFont="1"/>
    <xf numFmtId="0" fontId="25" fillId="0" borderId="0" xfId="0" applyFont="1"/>
    <xf numFmtId="0" fontId="22" fillId="0" borderId="15" xfId="0" applyFont="1" applyBorder="1"/>
    <xf numFmtId="0" fontId="26" fillId="0" borderId="14" xfId="0" applyFont="1" applyBorder="1"/>
    <xf numFmtId="0" fontId="7" fillId="0" borderId="1" xfId="0" applyFont="1" applyBorder="1" applyAlignment="1">
      <alignment wrapText="1"/>
    </xf>
    <xf numFmtId="0" fontId="28" fillId="0" borderId="1" xfId="0" applyFont="1" applyBorder="1"/>
    <xf numFmtId="2" fontId="26" fillId="2" borderId="14" xfId="0" applyNumberFormat="1" applyFont="1" applyFill="1" applyBorder="1"/>
    <xf numFmtId="165" fontId="16" fillId="2" borderId="1" xfId="0" applyNumberFormat="1" applyFont="1" applyFill="1" applyBorder="1"/>
    <xf numFmtId="165" fontId="11" fillId="0" borderId="1" xfId="0" applyNumberFormat="1" applyFont="1" applyBorder="1"/>
    <xf numFmtId="2" fontId="31" fillId="0" borderId="1" xfId="0" applyNumberFormat="1" applyFont="1" applyBorder="1"/>
    <xf numFmtId="0" fontId="8" fillId="0" borderId="0" xfId="0" applyFont="1" applyAlignment="1">
      <alignment horizontal="justify" vertical="center" wrapText="1"/>
    </xf>
    <xf numFmtId="0" fontId="26" fillId="3" borderId="14" xfId="0" applyFont="1" applyFill="1" applyBorder="1"/>
    <xf numFmtId="0" fontId="16" fillId="3" borderId="1" xfId="0" applyFont="1" applyFill="1" applyBorder="1"/>
    <xf numFmtId="0" fontId="8" fillId="3" borderId="10" xfId="0" applyFont="1" applyFill="1" applyBorder="1" applyAlignment="1">
      <alignment horizontal="justify" vertical="center" wrapText="1"/>
    </xf>
    <xf numFmtId="0" fontId="8" fillId="3" borderId="11" xfId="0" applyFont="1" applyFill="1" applyBorder="1" applyAlignment="1">
      <alignment horizontal="justify" vertical="center" wrapText="1"/>
    </xf>
    <xf numFmtId="0" fontId="7" fillId="3" borderId="13" xfId="0" applyFont="1" applyFill="1" applyBorder="1" applyAlignment="1">
      <alignment horizontal="justify" vertical="center" wrapText="1"/>
    </xf>
    <xf numFmtId="0" fontId="0" fillId="4" borderId="1" xfId="0" applyFill="1" applyBorder="1"/>
    <xf numFmtId="164" fontId="0" fillId="4" borderId="14" xfId="0" applyNumberFormat="1" applyFill="1" applyBorder="1"/>
    <xf numFmtId="0" fontId="0" fillId="4" borderId="14" xfId="0" applyFill="1" applyBorder="1"/>
    <xf numFmtId="0" fontId="27" fillId="4" borderId="14" xfId="0" applyFont="1" applyFill="1" applyBorder="1"/>
    <xf numFmtId="0" fontId="33" fillId="0" borderId="15" xfId="0" applyFont="1" applyBorder="1"/>
    <xf numFmtId="0" fontId="33" fillId="0" borderId="1" xfId="0" applyFont="1" applyBorder="1"/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2" fontId="7" fillId="4" borderId="5" xfId="0" applyNumberFormat="1" applyFont="1" applyFill="1" applyBorder="1" applyAlignment="1">
      <alignment vertical="center" wrapText="1"/>
    </xf>
    <xf numFmtId="166" fontId="16" fillId="3" borderId="5" xfId="0" applyNumberFormat="1" applyFont="1" applyFill="1" applyBorder="1" applyAlignment="1">
      <alignment vertical="center" wrapText="1"/>
    </xf>
    <xf numFmtId="166" fontId="32" fillId="0" borderId="13" xfId="0" applyNumberFormat="1" applyFont="1" applyBorder="1" applyAlignment="1">
      <alignment horizontal="right" vertical="center" wrapText="1"/>
    </xf>
    <xf numFmtId="2" fontId="15" fillId="3" borderId="13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/>
    <xf numFmtId="0" fontId="4" fillId="0" borderId="0" xfId="0" applyFont="1" applyAlignment="1">
      <alignment horizontal="justify" vertical="center"/>
    </xf>
    <xf numFmtId="0" fontId="4" fillId="0" borderId="0" xfId="0" applyFont="1"/>
    <xf numFmtId="165" fontId="32" fillId="0" borderId="13" xfId="0" applyNumberFormat="1" applyFont="1" applyBorder="1" applyAlignment="1">
      <alignment horizontal="right" vertical="center" wrapText="1"/>
    </xf>
    <xf numFmtId="165" fontId="16" fillId="3" borderId="13" xfId="0" applyNumberFormat="1" applyFont="1" applyFill="1" applyBorder="1" applyAlignment="1">
      <alignment horizontal="right" vertical="center" wrapText="1"/>
    </xf>
    <xf numFmtId="165" fontId="31" fillId="0" borderId="1" xfId="0" applyNumberFormat="1" applyFont="1" applyBorder="1"/>
    <xf numFmtId="0" fontId="3" fillId="0" borderId="0" xfId="0" applyFont="1"/>
    <xf numFmtId="165" fontId="16" fillId="3" borderId="1" xfId="0" applyNumberFormat="1" applyFont="1" applyFill="1" applyBorder="1"/>
    <xf numFmtId="0" fontId="15" fillId="0" borderId="13" xfId="0" applyFont="1" applyBorder="1" applyAlignment="1">
      <alignment vertical="center" wrapText="1"/>
    </xf>
    <xf numFmtId="2" fontId="2" fillId="4" borderId="5" xfId="0" applyNumberFormat="1" applyFont="1" applyFill="1" applyBorder="1" applyAlignment="1">
      <alignment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5" fillId="0" borderId="18" xfId="0" applyFont="1" applyBorder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7" fillId="0" borderId="7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8" fillId="0" borderId="1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 hydroxide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1'!$B$7:$B$39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1'!$C$7:$C$39</c:f>
              <c:numCache>
                <c:formatCode>General</c:formatCode>
                <c:ptCount val="33"/>
                <c:pt idx="0">
                  <c:v>4.0999999999999996</c:v>
                </c:pt>
                <c:pt idx="1">
                  <c:v>4.1500000000000004</c:v>
                </c:pt>
                <c:pt idx="2">
                  <c:v>4.28</c:v>
                </c:pt>
                <c:pt idx="3">
                  <c:v>4.4000000000000004</c:v>
                </c:pt>
                <c:pt idx="4">
                  <c:v>4.5</c:v>
                </c:pt>
                <c:pt idx="5">
                  <c:v>4.5999999999999996</c:v>
                </c:pt>
                <c:pt idx="6">
                  <c:v>4.6900000000000004</c:v>
                </c:pt>
                <c:pt idx="7">
                  <c:v>4.78</c:v>
                </c:pt>
                <c:pt idx="8">
                  <c:v>4.8600000000000003</c:v>
                </c:pt>
                <c:pt idx="9">
                  <c:v>4.93</c:v>
                </c:pt>
                <c:pt idx="10">
                  <c:v>5</c:v>
                </c:pt>
                <c:pt idx="11">
                  <c:v>5.0999999999999996</c:v>
                </c:pt>
                <c:pt idx="12">
                  <c:v>5.16</c:v>
                </c:pt>
                <c:pt idx="13">
                  <c:v>5.25</c:v>
                </c:pt>
                <c:pt idx="14">
                  <c:v>5.33</c:v>
                </c:pt>
                <c:pt idx="15">
                  <c:v>5.43</c:v>
                </c:pt>
                <c:pt idx="16">
                  <c:v>5.52</c:v>
                </c:pt>
                <c:pt idx="17">
                  <c:v>5.63</c:v>
                </c:pt>
                <c:pt idx="18">
                  <c:v>5.78</c:v>
                </c:pt>
                <c:pt idx="19">
                  <c:v>6</c:v>
                </c:pt>
                <c:pt idx="20">
                  <c:v>6.31</c:v>
                </c:pt>
                <c:pt idx="21">
                  <c:v>7.12</c:v>
                </c:pt>
                <c:pt idx="22">
                  <c:v>11.05</c:v>
                </c:pt>
                <c:pt idx="23">
                  <c:v>11.54</c:v>
                </c:pt>
                <c:pt idx="24">
                  <c:v>11.73</c:v>
                </c:pt>
                <c:pt idx="25">
                  <c:v>11.89</c:v>
                </c:pt>
                <c:pt idx="26">
                  <c:v>11.98</c:v>
                </c:pt>
                <c:pt idx="27">
                  <c:v>12.12</c:v>
                </c:pt>
                <c:pt idx="28">
                  <c:v>12.15</c:v>
                </c:pt>
                <c:pt idx="29">
                  <c:v>12.19</c:v>
                </c:pt>
                <c:pt idx="30">
                  <c:v>12.25</c:v>
                </c:pt>
                <c:pt idx="31">
                  <c:v>12.28</c:v>
                </c:pt>
                <c:pt idx="32">
                  <c:v>12.32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07-4590-B90E-074672065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scatterChart>
        <c:scatterStyle val="smoothMarker"/>
        <c:varyColors val="0"/>
        <c:ser>
          <c:idx val="1"/>
          <c:order val="1"/>
          <c:tx>
            <c:strRef>
              <c:f>'Standardization 1'!$F$4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1'!$B$7:$B$39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1'!$F$7:$F$39</c:f>
              <c:numCache>
                <c:formatCode>General</c:formatCode>
                <c:ptCount val="33"/>
                <c:pt idx="1">
                  <c:v>0.10000000000000142</c:v>
                </c:pt>
                <c:pt idx="2">
                  <c:v>0.25999999999999979</c:v>
                </c:pt>
                <c:pt idx="3">
                  <c:v>0.24000000000000021</c:v>
                </c:pt>
                <c:pt idx="4">
                  <c:v>0.19999999999999929</c:v>
                </c:pt>
                <c:pt idx="5">
                  <c:v>0.19999999999999929</c:v>
                </c:pt>
                <c:pt idx="6">
                  <c:v>0.18000000000000149</c:v>
                </c:pt>
                <c:pt idx="7">
                  <c:v>0.17999999999999972</c:v>
                </c:pt>
                <c:pt idx="8">
                  <c:v>0.16000000000000014</c:v>
                </c:pt>
                <c:pt idx="9">
                  <c:v>0.13999999999999879</c:v>
                </c:pt>
                <c:pt idx="10">
                  <c:v>0.14000000000000057</c:v>
                </c:pt>
                <c:pt idx="11">
                  <c:v>0.19999999999999929</c:v>
                </c:pt>
                <c:pt idx="12">
                  <c:v>0.12000000000000099</c:v>
                </c:pt>
                <c:pt idx="13">
                  <c:v>0.17999999999999972</c:v>
                </c:pt>
                <c:pt idx="14">
                  <c:v>0.16000000000000014</c:v>
                </c:pt>
                <c:pt idx="15">
                  <c:v>0.19999999999999929</c:v>
                </c:pt>
                <c:pt idx="16">
                  <c:v>0.17999999999999972</c:v>
                </c:pt>
                <c:pt idx="17">
                  <c:v>0.22000000000000064</c:v>
                </c:pt>
                <c:pt idx="18">
                  <c:v>0.30000000000000071</c:v>
                </c:pt>
                <c:pt idx="19">
                  <c:v>0.4399999999999995</c:v>
                </c:pt>
                <c:pt idx="20">
                  <c:v>0.61999999999999922</c:v>
                </c:pt>
                <c:pt idx="21">
                  <c:v>1.620000000000001</c:v>
                </c:pt>
                <c:pt idx="22">
                  <c:v>7.8600000000000012</c:v>
                </c:pt>
                <c:pt idx="23">
                  <c:v>0.97999999999999687</c:v>
                </c:pt>
                <c:pt idx="24">
                  <c:v>0.38000000000000256</c:v>
                </c:pt>
                <c:pt idx="25">
                  <c:v>0.32000000000000028</c:v>
                </c:pt>
                <c:pt idx="26">
                  <c:v>0.17999999999999972</c:v>
                </c:pt>
                <c:pt idx="27">
                  <c:v>0.27999999999999758</c:v>
                </c:pt>
                <c:pt idx="28">
                  <c:v>6.0000000000002274E-2</c:v>
                </c:pt>
                <c:pt idx="29">
                  <c:v>7.9999999999998295E-2</c:v>
                </c:pt>
                <c:pt idx="30">
                  <c:v>0.12000000000000099</c:v>
                </c:pt>
                <c:pt idx="31">
                  <c:v>5.9999999999998721E-2</c:v>
                </c:pt>
                <c:pt idx="32">
                  <c:v>8.0000000000001847E-2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07-4590-B90E-0746720657E5}"/>
            </c:ext>
          </c:extLst>
        </c:ser>
        <c:ser>
          <c:idx val="2"/>
          <c:order val="2"/>
          <c:tx>
            <c:strRef>
              <c:f>'Standardization 1'!$I$4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1'!$B$7:$B$39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1'!$I$7:$I$39</c:f>
              <c:numCache>
                <c:formatCode>General</c:formatCode>
                <c:ptCount val="33"/>
                <c:pt idx="2">
                  <c:v>0.15999999999999837</c:v>
                </c:pt>
                <c:pt idx="3">
                  <c:v>-1.9999999999999574E-2</c:v>
                </c:pt>
                <c:pt idx="4">
                  <c:v>-4.0000000000000924E-2</c:v>
                </c:pt>
                <c:pt idx="5">
                  <c:v>0</c:v>
                </c:pt>
                <c:pt idx="6">
                  <c:v>-1.9999999999997797E-2</c:v>
                </c:pt>
                <c:pt idx="7">
                  <c:v>-1.7763568394002505E-15</c:v>
                </c:pt>
                <c:pt idx="8">
                  <c:v>-1.9999999999999574E-2</c:v>
                </c:pt>
                <c:pt idx="9">
                  <c:v>-2.000000000000135E-2</c:v>
                </c:pt>
                <c:pt idx="10">
                  <c:v>1.7763568394002505E-15</c:v>
                </c:pt>
                <c:pt idx="11">
                  <c:v>5.9999999999998721E-2</c:v>
                </c:pt>
                <c:pt idx="12">
                  <c:v>-7.9999999999998295E-2</c:v>
                </c:pt>
                <c:pt idx="13">
                  <c:v>5.9999999999998721E-2</c:v>
                </c:pt>
                <c:pt idx="14">
                  <c:v>-1.9999999999999574E-2</c:v>
                </c:pt>
                <c:pt idx="15">
                  <c:v>3.9999999999999147E-2</c:v>
                </c:pt>
                <c:pt idx="16">
                  <c:v>-1.9999999999999574E-2</c:v>
                </c:pt>
                <c:pt idx="17">
                  <c:v>4.0000000000000924E-2</c:v>
                </c:pt>
                <c:pt idx="18">
                  <c:v>8.0000000000000071E-2</c:v>
                </c:pt>
                <c:pt idx="19">
                  <c:v>0.13999999999999879</c:v>
                </c:pt>
                <c:pt idx="20">
                  <c:v>0.17999999999999972</c:v>
                </c:pt>
                <c:pt idx="21">
                  <c:v>1.0000000000000018</c:v>
                </c:pt>
                <c:pt idx="22">
                  <c:v>6.24</c:v>
                </c:pt>
                <c:pt idx="23">
                  <c:v>-6.8800000000000043</c:v>
                </c:pt>
                <c:pt idx="24">
                  <c:v>-0.59999999999999432</c:v>
                </c:pt>
                <c:pt idx="25">
                  <c:v>-6.0000000000002274E-2</c:v>
                </c:pt>
                <c:pt idx="26">
                  <c:v>-0.14000000000000057</c:v>
                </c:pt>
                <c:pt idx="27">
                  <c:v>9.9999999999997868E-2</c:v>
                </c:pt>
                <c:pt idx="28">
                  <c:v>-0.21999999999999531</c:v>
                </c:pt>
                <c:pt idx="29">
                  <c:v>1.9999999999996021E-2</c:v>
                </c:pt>
                <c:pt idx="30">
                  <c:v>4.00000000000027E-2</c:v>
                </c:pt>
                <c:pt idx="31">
                  <c:v>-6.0000000000002274E-2</c:v>
                </c:pt>
                <c:pt idx="32">
                  <c:v>2.0000000000003126E-2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B07-4590-B90E-074672065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805231"/>
        <c:axId val="165880731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baseline="0">
                    <a:effectLst/>
                  </a:rPr>
                  <a:t>pH</a:t>
                </a:r>
                <a:r>
                  <a:rPr lang="sk-SK">
                    <a:latin typeface="Symbol" panose="05050102010706020507" pitchFamily="18" charset="2"/>
                  </a:rPr>
                  <a:t>, D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valAx>
        <c:axId val="165880731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 sz="1000" b="0" i="0" u="none" strike="noStrike" baseline="30000">
                    <a:effectLst/>
                  </a:rPr>
                  <a:t>2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  <a:r>
                  <a:rPr lang="sk-SK" sz="1000" b="0" i="0" u="none" strike="noStrike" baseline="30000">
                    <a:effectLst/>
                  </a:rPr>
                  <a:t>2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805231"/>
        <c:crosses val="max"/>
        <c:crossBetween val="midCat"/>
      </c:valAx>
      <c:valAx>
        <c:axId val="165880523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658807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 hydroxide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3'!$B$7:$B$39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3'!$C$7:$C$39</c:f>
              <c:numCache>
                <c:formatCode>General</c:formatCode>
                <c:ptCount val="3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5A-49A9-A808-B8C49D27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 hydroxide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'Standardization 3'!$F$4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3'!$B$7:$B$39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3'!$F$7:$F$39</c:f>
              <c:numCache>
                <c:formatCode>General</c:formatCode>
                <c:ptCount val="3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B0-4108-89DB-1FD702248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</a:t>
            </a:r>
            <a:r>
              <a:rPr lang="sk-SK" baseline="0"/>
              <a:t> hydroxide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'Standardization 3'!$I$4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3'!$B$7:$B$39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3'!$I$7:$I$39</c:f>
              <c:numCache>
                <c:formatCode>General</c:formatCode>
                <c:ptCount val="33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DC-4935-B530-F0A3040BB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 baseline="30000"/>
                  <a:t>2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  <a:r>
                  <a:rPr lang="sk-SK" baseline="30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 hydroxide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1'!$B$7:$B$39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1'!$C$7:$C$39</c:f>
              <c:numCache>
                <c:formatCode>General</c:formatCode>
                <c:ptCount val="33"/>
                <c:pt idx="0">
                  <c:v>4.0999999999999996</c:v>
                </c:pt>
                <c:pt idx="1">
                  <c:v>4.1500000000000004</c:v>
                </c:pt>
                <c:pt idx="2">
                  <c:v>4.28</c:v>
                </c:pt>
                <c:pt idx="3">
                  <c:v>4.4000000000000004</c:v>
                </c:pt>
                <c:pt idx="4">
                  <c:v>4.5</c:v>
                </c:pt>
                <c:pt idx="5">
                  <c:v>4.5999999999999996</c:v>
                </c:pt>
                <c:pt idx="6">
                  <c:v>4.6900000000000004</c:v>
                </c:pt>
                <c:pt idx="7">
                  <c:v>4.78</c:v>
                </c:pt>
                <c:pt idx="8">
                  <c:v>4.8600000000000003</c:v>
                </c:pt>
                <c:pt idx="9">
                  <c:v>4.93</c:v>
                </c:pt>
                <c:pt idx="10">
                  <c:v>5</c:v>
                </c:pt>
                <c:pt idx="11">
                  <c:v>5.0999999999999996</c:v>
                </c:pt>
                <c:pt idx="12">
                  <c:v>5.16</c:v>
                </c:pt>
                <c:pt idx="13">
                  <c:v>5.25</c:v>
                </c:pt>
                <c:pt idx="14">
                  <c:v>5.33</c:v>
                </c:pt>
                <c:pt idx="15">
                  <c:v>5.43</c:v>
                </c:pt>
                <c:pt idx="16">
                  <c:v>5.52</c:v>
                </c:pt>
                <c:pt idx="17">
                  <c:v>5.63</c:v>
                </c:pt>
                <c:pt idx="18">
                  <c:v>5.78</c:v>
                </c:pt>
                <c:pt idx="19">
                  <c:v>6</c:v>
                </c:pt>
                <c:pt idx="20">
                  <c:v>6.31</c:v>
                </c:pt>
                <c:pt idx="21">
                  <c:v>7.12</c:v>
                </c:pt>
                <c:pt idx="22">
                  <c:v>11.05</c:v>
                </c:pt>
                <c:pt idx="23">
                  <c:v>11.54</c:v>
                </c:pt>
                <c:pt idx="24">
                  <c:v>11.73</c:v>
                </c:pt>
                <c:pt idx="25">
                  <c:v>11.89</c:v>
                </c:pt>
                <c:pt idx="26">
                  <c:v>11.98</c:v>
                </c:pt>
                <c:pt idx="27">
                  <c:v>12.12</c:v>
                </c:pt>
                <c:pt idx="28">
                  <c:v>12.15</c:v>
                </c:pt>
                <c:pt idx="29">
                  <c:v>12.19</c:v>
                </c:pt>
                <c:pt idx="30">
                  <c:v>12.25</c:v>
                </c:pt>
                <c:pt idx="31">
                  <c:v>12.28</c:v>
                </c:pt>
                <c:pt idx="32">
                  <c:v>12.32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26-45AA-8C18-D11645895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 hydroxide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'Standardization 1'!$F$4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1'!$B$7:$B$39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1'!$F$7:$F$39</c:f>
              <c:numCache>
                <c:formatCode>General</c:formatCode>
                <c:ptCount val="33"/>
                <c:pt idx="1">
                  <c:v>0.10000000000000142</c:v>
                </c:pt>
                <c:pt idx="2">
                  <c:v>0.25999999999999979</c:v>
                </c:pt>
                <c:pt idx="3">
                  <c:v>0.24000000000000021</c:v>
                </c:pt>
                <c:pt idx="4">
                  <c:v>0.19999999999999929</c:v>
                </c:pt>
                <c:pt idx="5">
                  <c:v>0.19999999999999929</c:v>
                </c:pt>
                <c:pt idx="6">
                  <c:v>0.18000000000000149</c:v>
                </c:pt>
                <c:pt idx="7">
                  <c:v>0.17999999999999972</c:v>
                </c:pt>
                <c:pt idx="8">
                  <c:v>0.16000000000000014</c:v>
                </c:pt>
                <c:pt idx="9">
                  <c:v>0.13999999999999879</c:v>
                </c:pt>
                <c:pt idx="10">
                  <c:v>0.14000000000000057</c:v>
                </c:pt>
                <c:pt idx="11">
                  <c:v>0.19999999999999929</c:v>
                </c:pt>
                <c:pt idx="12">
                  <c:v>0.12000000000000099</c:v>
                </c:pt>
                <c:pt idx="13">
                  <c:v>0.17999999999999972</c:v>
                </c:pt>
                <c:pt idx="14">
                  <c:v>0.16000000000000014</c:v>
                </c:pt>
                <c:pt idx="15">
                  <c:v>0.19999999999999929</c:v>
                </c:pt>
                <c:pt idx="16">
                  <c:v>0.17999999999999972</c:v>
                </c:pt>
                <c:pt idx="17">
                  <c:v>0.22000000000000064</c:v>
                </c:pt>
                <c:pt idx="18">
                  <c:v>0.30000000000000071</c:v>
                </c:pt>
                <c:pt idx="19">
                  <c:v>0.4399999999999995</c:v>
                </c:pt>
                <c:pt idx="20">
                  <c:v>0.61999999999999922</c:v>
                </c:pt>
                <c:pt idx="21">
                  <c:v>1.620000000000001</c:v>
                </c:pt>
                <c:pt idx="22">
                  <c:v>7.8600000000000012</c:v>
                </c:pt>
                <c:pt idx="23">
                  <c:v>0.97999999999999687</c:v>
                </c:pt>
                <c:pt idx="24">
                  <c:v>0.38000000000000256</c:v>
                </c:pt>
                <c:pt idx="25">
                  <c:v>0.32000000000000028</c:v>
                </c:pt>
                <c:pt idx="26">
                  <c:v>0.17999999999999972</c:v>
                </c:pt>
                <c:pt idx="27">
                  <c:v>0.27999999999999758</c:v>
                </c:pt>
                <c:pt idx="28">
                  <c:v>6.0000000000002274E-2</c:v>
                </c:pt>
                <c:pt idx="29">
                  <c:v>7.9999999999998295E-2</c:v>
                </c:pt>
                <c:pt idx="30">
                  <c:v>0.12000000000000099</c:v>
                </c:pt>
                <c:pt idx="31">
                  <c:v>5.9999999999998721E-2</c:v>
                </c:pt>
                <c:pt idx="32">
                  <c:v>8.0000000000001847E-2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FE-4391-9551-C46A9355F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</a:t>
            </a:r>
            <a:r>
              <a:rPr lang="sk-SK" baseline="0"/>
              <a:t> hydroxide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'Standardization 1'!$I$4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1'!$B$7:$B$39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1'!$I$7:$I$39</c:f>
              <c:numCache>
                <c:formatCode>General</c:formatCode>
                <c:ptCount val="33"/>
                <c:pt idx="2">
                  <c:v>0.15999999999999837</c:v>
                </c:pt>
                <c:pt idx="3">
                  <c:v>-1.9999999999999574E-2</c:v>
                </c:pt>
                <c:pt idx="4">
                  <c:v>-4.0000000000000924E-2</c:v>
                </c:pt>
                <c:pt idx="5">
                  <c:v>0</c:v>
                </c:pt>
                <c:pt idx="6">
                  <c:v>-1.9999999999997797E-2</c:v>
                </c:pt>
                <c:pt idx="7">
                  <c:v>-1.7763568394002505E-15</c:v>
                </c:pt>
                <c:pt idx="8">
                  <c:v>-1.9999999999999574E-2</c:v>
                </c:pt>
                <c:pt idx="9">
                  <c:v>-2.000000000000135E-2</c:v>
                </c:pt>
                <c:pt idx="10">
                  <c:v>1.7763568394002505E-15</c:v>
                </c:pt>
                <c:pt idx="11">
                  <c:v>5.9999999999998721E-2</c:v>
                </c:pt>
                <c:pt idx="12">
                  <c:v>-7.9999999999998295E-2</c:v>
                </c:pt>
                <c:pt idx="13">
                  <c:v>5.9999999999998721E-2</c:v>
                </c:pt>
                <c:pt idx="14">
                  <c:v>-1.9999999999999574E-2</c:v>
                </c:pt>
                <c:pt idx="15">
                  <c:v>3.9999999999999147E-2</c:v>
                </c:pt>
                <c:pt idx="16">
                  <c:v>-1.9999999999999574E-2</c:v>
                </c:pt>
                <c:pt idx="17">
                  <c:v>4.0000000000000924E-2</c:v>
                </c:pt>
                <c:pt idx="18">
                  <c:v>8.0000000000000071E-2</c:v>
                </c:pt>
                <c:pt idx="19">
                  <c:v>0.13999999999999879</c:v>
                </c:pt>
                <c:pt idx="20">
                  <c:v>0.17999999999999972</c:v>
                </c:pt>
                <c:pt idx="21">
                  <c:v>1.0000000000000018</c:v>
                </c:pt>
                <c:pt idx="22">
                  <c:v>6.24</c:v>
                </c:pt>
                <c:pt idx="23">
                  <c:v>-6.8800000000000043</c:v>
                </c:pt>
                <c:pt idx="24">
                  <c:v>-0.59999999999999432</c:v>
                </c:pt>
                <c:pt idx="25">
                  <c:v>-6.0000000000002274E-2</c:v>
                </c:pt>
                <c:pt idx="26">
                  <c:v>-0.14000000000000057</c:v>
                </c:pt>
                <c:pt idx="27">
                  <c:v>9.9999999999997868E-2</c:v>
                </c:pt>
                <c:pt idx="28">
                  <c:v>-0.21999999999999531</c:v>
                </c:pt>
                <c:pt idx="29">
                  <c:v>1.9999999999996021E-2</c:v>
                </c:pt>
                <c:pt idx="30">
                  <c:v>4.00000000000027E-2</c:v>
                </c:pt>
                <c:pt idx="31">
                  <c:v>-6.0000000000002274E-2</c:v>
                </c:pt>
                <c:pt idx="32">
                  <c:v>2.0000000000003126E-2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BD-4E0E-933C-E23CA8B13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 baseline="30000"/>
                  <a:t>2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  <a:r>
                  <a:rPr lang="sk-SK" baseline="30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 hydroxide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2'!$B$7:$B$39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2'!$C$7:$C$39</c:f>
              <c:numCache>
                <c:formatCode>0.0</c:formatCode>
                <c:ptCount val="33"/>
                <c:pt idx="0">
                  <c:v>3.96</c:v>
                </c:pt>
                <c:pt idx="1">
                  <c:v>4.1100000000000003</c:v>
                </c:pt>
                <c:pt idx="2">
                  <c:v>4.22</c:v>
                </c:pt>
                <c:pt idx="3">
                  <c:v>4.3499999999999996</c:v>
                </c:pt>
                <c:pt idx="4">
                  <c:v>4.46</c:v>
                </c:pt>
                <c:pt idx="5">
                  <c:v>4.5599999999999996</c:v>
                </c:pt>
                <c:pt idx="6">
                  <c:v>4.66</c:v>
                </c:pt>
                <c:pt idx="7">
                  <c:v>4.7300000000000004</c:v>
                </c:pt>
                <c:pt idx="8">
                  <c:v>4.82</c:v>
                </c:pt>
                <c:pt idx="9">
                  <c:v>4.9000000000000004</c:v>
                </c:pt>
                <c:pt idx="10">
                  <c:v>4.97</c:v>
                </c:pt>
                <c:pt idx="11">
                  <c:v>5.0599999999999996</c:v>
                </c:pt>
                <c:pt idx="12">
                  <c:v>5.13</c:v>
                </c:pt>
                <c:pt idx="13">
                  <c:v>5.2</c:v>
                </c:pt>
                <c:pt idx="14">
                  <c:v>5.29</c:v>
                </c:pt>
                <c:pt idx="15">
                  <c:v>5.38</c:v>
                </c:pt>
                <c:pt idx="16">
                  <c:v>5.49</c:v>
                </c:pt>
                <c:pt idx="17">
                  <c:v>5.62</c:v>
                </c:pt>
                <c:pt idx="18">
                  <c:v>5.77</c:v>
                </c:pt>
                <c:pt idx="19">
                  <c:v>5.98</c:v>
                </c:pt>
                <c:pt idx="20">
                  <c:v>6.31</c:v>
                </c:pt>
                <c:pt idx="21">
                  <c:v>9.5</c:v>
                </c:pt>
                <c:pt idx="22">
                  <c:v>11.37</c:v>
                </c:pt>
                <c:pt idx="23">
                  <c:v>11.69</c:v>
                </c:pt>
                <c:pt idx="24">
                  <c:v>11.89</c:v>
                </c:pt>
                <c:pt idx="25">
                  <c:v>12.03</c:v>
                </c:pt>
                <c:pt idx="26">
                  <c:v>12.11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C0-4E33-BD7E-CB8470E8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scatterChart>
        <c:scatterStyle val="smoothMarker"/>
        <c:varyColors val="0"/>
        <c:ser>
          <c:idx val="1"/>
          <c:order val="1"/>
          <c:tx>
            <c:strRef>
              <c:f>'Standardization 2'!$F$4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2'!$B$7:$B$39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2'!$F$7:$F$39</c:f>
              <c:numCache>
                <c:formatCode>General</c:formatCode>
                <c:ptCount val="33"/>
                <c:pt idx="1">
                  <c:v>0.30000000000000071</c:v>
                </c:pt>
                <c:pt idx="2">
                  <c:v>0.21999999999999886</c:v>
                </c:pt>
                <c:pt idx="3">
                  <c:v>0.25999999999999979</c:v>
                </c:pt>
                <c:pt idx="4">
                  <c:v>0.22000000000000064</c:v>
                </c:pt>
                <c:pt idx="5">
                  <c:v>0.19999999999999929</c:v>
                </c:pt>
                <c:pt idx="6">
                  <c:v>0.20000000000000107</c:v>
                </c:pt>
                <c:pt idx="7">
                  <c:v>0.14000000000000057</c:v>
                </c:pt>
                <c:pt idx="8">
                  <c:v>0.17999999999999972</c:v>
                </c:pt>
                <c:pt idx="9">
                  <c:v>0.16000000000000014</c:v>
                </c:pt>
                <c:pt idx="10">
                  <c:v>0.13999999999999879</c:v>
                </c:pt>
                <c:pt idx="11">
                  <c:v>0.17999999999999972</c:v>
                </c:pt>
                <c:pt idx="12">
                  <c:v>0.14000000000000057</c:v>
                </c:pt>
                <c:pt idx="13">
                  <c:v>0.14000000000000057</c:v>
                </c:pt>
                <c:pt idx="14">
                  <c:v>0.17999999999999972</c:v>
                </c:pt>
                <c:pt idx="15">
                  <c:v>0.17999999999999972</c:v>
                </c:pt>
                <c:pt idx="16">
                  <c:v>0.22000000000000064</c:v>
                </c:pt>
                <c:pt idx="17">
                  <c:v>0.25999999999999979</c:v>
                </c:pt>
                <c:pt idx="18">
                  <c:v>0.29999999999999893</c:v>
                </c:pt>
                <c:pt idx="19">
                  <c:v>0.42000000000000171</c:v>
                </c:pt>
                <c:pt idx="20">
                  <c:v>0.65999999999999837</c:v>
                </c:pt>
                <c:pt idx="21">
                  <c:v>6.3800000000000008</c:v>
                </c:pt>
                <c:pt idx="22">
                  <c:v>3.7399999999999984</c:v>
                </c:pt>
                <c:pt idx="23">
                  <c:v>0.64000000000000057</c:v>
                </c:pt>
                <c:pt idx="24">
                  <c:v>0.40000000000000213</c:v>
                </c:pt>
                <c:pt idx="25">
                  <c:v>0.27999999999999758</c:v>
                </c:pt>
                <c:pt idx="26">
                  <c:v>0.16000000000000014</c:v>
                </c:pt>
                <c:pt idx="27">
                  <c:v>-24.22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1C0-4E33-BD7E-CB8470E80A55}"/>
            </c:ext>
          </c:extLst>
        </c:ser>
        <c:ser>
          <c:idx val="2"/>
          <c:order val="2"/>
          <c:tx>
            <c:strRef>
              <c:f>'Standardization 2'!$I$4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2'!$B$7:$B$39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2'!$I$7:$I$39</c:f>
              <c:numCache>
                <c:formatCode>General</c:formatCode>
                <c:ptCount val="33"/>
                <c:pt idx="2">
                  <c:v>-8.0000000000001847E-2</c:v>
                </c:pt>
                <c:pt idx="3">
                  <c:v>4.0000000000000924E-2</c:v>
                </c:pt>
                <c:pt idx="4">
                  <c:v>-3.9999999999999147E-2</c:v>
                </c:pt>
                <c:pt idx="5">
                  <c:v>-2.000000000000135E-2</c:v>
                </c:pt>
                <c:pt idx="6">
                  <c:v>1.7763568394002505E-15</c:v>
                </c:pt>
                <c:pt idx="7">
                  <c:v>-6.0000000000000497E-2</c:v>
                </c:pt>
                <c:pt idx="8">
                  <c:v>3.9999999999999147E-2</c:v>
                </c:pt>
                <c:pt idx="9">
                  <c:v>-1.9999999999999574E-2</c:v>
                </c:pt>
                <c:pt idx="10">
                  <c:v>-2.000000000000135E-2</c:v>
                </c:pt>
                <c:pt idx="11">
                  <c:v>4.0000000000000924E-2</c:v>
                </c:pt>
                <c:pt idx="12">
                  <c:v>-3.9999999999999147E-2</c:v>
                </c:pt>
                <c:pt idx="13">
                  <c:v>0</c:v>
                </c:pt>
                <c:pt idx="14">
                  <c:v>3.9999999999999147E-2</c:v>
                </c:pt>
                <c:pt idx="15">
                  <c:v>0</c:v>
                </c:pt>
                <c:pt idx="16">
                  <c:v>4.0000000000000924E-2</c:v>
                </c:pt>
                <c:pt idx="17">
                  <c:v>3.9999999999999147E-2</c:v>
                </c:pt>
                <c:pt idx="18">
                  <c:v>3.9999999999999147E-2</c:v>
                </c:pt>
                <c:pt idx="19">
                  <c:v>0.12000000000000277</c:v>
                </c:pt>
                <c:pt idx="20">
                  <c:v>0.23999999999999666</c:v>
                </c:pt>
                <c:pt idx="21">
                  <c:v>5.7200000000000024</c:v>
                </c:pt>
                <c:pt idx="22">
                  <c:v>-2.6400000000000023</c:v>
                </c:pt>
                <c:pt idx="23">
                  <c:v>-3.0999999999999979</c:v>
                </c:pt>
                <c:pt idx="24">
                  <c:v>-0.23999999999999844</c:v>
                </c:pt>
                <c:pt idx="25">
                  <c:v>-0.12000000000000455</c:v>
                </c:pt>
                <c:pt idx="26">
                  <c:v>-0.11999999999999744</c:v>
                </c:pt>
                <c:pt idx="27">
                  <c:v>-24.38</c:v>
                </c:pt>
                <c:pt idx="28">
                  <c:v>24.22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1C0-4E33-BD7E-CB8470E8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805231"/>
        <c:axId val="165880731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baseline="0">
                    <a:effectLst/>
                  </a:rPr>
                  <a:t>pH</a:t>
                </a:r>
                <a:r>
                  <a:rPr lang="sk-SK">
                    <a:latin typeface="Symbol" panose="05050102010706020507" pitchFamily="18" charset="2"/>
                  </a:rPr>
                  <a:t>, D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valAx>
        <c:axId val="165880731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 sz="1000" b="0" i="0" u="none" strike="noStrike" baseline="30000">
                    <a:effectLst/>
                  </a:rPr>
                  <a:t>2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  <a:r>
                  <a:rPr lang="sk-SK" sz="1000" b="0" i="0" u="none" strike="noStrike" baseline="30000">
                    <a:effectLst/>
                  </a:rPr>
                  <a:t>2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805231"/>
        <c:crosses val="max"/>
        <c:crossBetween val="midCat"/>
      </c:valAx>
      <c:valAx>
        <c:axId val="165880523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658807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 hydroxide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2'!$B$7:$B$39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2'!$C$7:$C$39</c:f>
              <c:numCache>
                <c:formatCode>0.0</c:formatCode>
                <c:ptCount val="33"/>
                <c:pt idx="0">
                  <c:v>3.96</c:v>
                </c:pt>
                <c:pt idx="1">
                  <c:v>4.1100000000000003</c:v>
                </c:pt>
                <c:pt idx="2">
                  <c:v>4.22</c:v>
                </c:pt>
                <c:pt idx="3">
                  <c:v>4.3499999999999996</c:v>
                </c:pt>
                <c:pt idx="4">
                  <c:v>4.46</c:v>
                </c:pt>
                <c:pt idx="5">
                  <c:v>4.5599999999999996</c:v>
                </c:pt>
                <c:pt idx="6">
                  <c:v>4.66</c:v>
                </c:pt>
                <c:pt idx="7">
                  <c:v>4.7300000000000004</c:v>
                </c:pt>
                <c:pt idx="8">
                  <c:v>4.82</c:v>
                </c:pt>
                <c:pt idx="9">
                  <c:v>4.9000000000000004</c:v>
                </c:pt>
                <c:pt idx="10">
                  <c:v>4.97</c:v>
                </c:pt>
                <c:pt idx="11">
                  <c:v>5.0599999999999996</c:v>
                </c:pt>
                <c:pt idx="12">
                  <c:v>5.13</c:v>
                </c:pt>
                <c:pt idx="13">
                  <c:v>5.2</c:v>
                </c:pt>
                <c:pt idx="14">
                  <c:v>5.29</c:v>
                </c:pt>
                <c:pt idx="15">
                  <c:v>5.38</c:v>
                </c:pt>
                <c:pt idx="16">
                  <c:v>5.49</c:v>
                </c:pt>
                <c:pt idx="17">
                  <c:v>5.62</c:v>
                </c:pt>
                <c:pt idx="18">
                  <c:v>5.77</c:v>
                </c:pt>
                <c:pt idx="19">
                  <c:v>5.98</c:v>
                </c:pt>
                <c:pt idx="20">
                  <c:v>6.31</c:v>
                </c:pt>
                <c:pt idx="21">
                  <c:v>9.5</c:v>
                </c:pt>
                <c:pt idx="22">
                  <c:v>11.37</c:v>
                </c:pt>
                <c:pt idx="23">
                  <c:v>11.69</c:v>
                </c:pt>
                <c:pt idx="24">
                  <c:v>11.89</c:v>
                </c:pt>
                <c:pt idx="25">
                  <c:v>12.03</c:v>
                </c:pt>
                <c:pt idx="26">
                  <c:v>12.11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67-4326-8A47-3E8CD1322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 hydroxide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'Standardization 2'!$F$4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2'!$B$7:$B$39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2'!$F$7:$F$39</c:f>
              <c:numCache>
                <c:formatCode>General</c:formatCode>
                <c:ptCount val="33"/>
                <c:pt idx="1">
                  <c:v>0.30000000000000071</c:v>
                </c:pt>
                <c:pt idx="2">
                  <c:v>0.21999999999999886</c:v>
                </c:pt>
                <c:pt idx="3">
                  <c:v>0.25999999999999979</c:v>
                </c:pt>
                <c:pt idx="4">
                  <c:v>0.22000000000000064</c:v>
                </c:pt>
                <c:pt idx="5">
                  <c:v>0.19999999999999929</c:v>
                </c:pt>
                <c:pt idx="6">
                  <c:v>0.20000000000000107</c:v>
                </c:pt>
                <c:pt idx="7">
                  <c:v>0.14000000000000057</c:v>
                </c:pt>
                <c:pt idx="8">
                  <c:v>0.17999999999999972</c:v>
                </c:pt>
                <c:pt idx="9">
                  <c:v>0.16000000000000014</c:v>
                </c:pt>
                <c:pt idx="10">
                  <c:v>0.13999999999999879</c:v>
                </c:pt>
                <c:pt idx="11">
                  <c:v>0.17999999999999972</c:v>
                </c:pt>
                <c:pt idx="12">
                  <c:v>0.14000000000000057</c:v>
                </c:pt>
                <c:pt idx="13">
                  <c:v>0.14000000000000057</c:v>
                </c:pt>
                <c:pt idx="14">
                  <c:v>0.17999999999999972</c:v>
                </c:pt>
                <c:pt idx="15">
                  <c:v>0.17999999999999972</c:v>
                </c:pt>
                <c:pt idx="16">
                  <c:v>0.22000000000000064</c:v>
                </c:pt>
                <c:pt idx="17">
                  <c:v>0.25999999999999979</c:v>
                </c:pt>
                <c:pt idx="18">
                  <c:v>0.29999999999999893</c:v>
                </c:pt>
                <c:pt idx="19">
                  <c:v>0.42000000000000171</c:v>
                </c:pt>
                <c:pt idx="20">
                  <c:v>0.65999999999999837</c:v>
                </c:pt>
                <c:pt idx="21">
                  <c:v>6.3800000000000008</c:v>
                </c:pt>
                <c:pt idx="22">
                  <c:v>3.7399999999999984</c:v>
                </c:pt>
                <c:pt idx="23">
                  <c:v>0.64000000000000057</c:v>
                </c:pt>
                <c:pt idx="24">
                  <c:v>0.40000000000000213</c:v>
                </c:pt>
                <c:pt idx="25">
                  <c:v>0.27999999999999758</c:v>
                </c:pt>
                <c:pt idx="26">
                  <c:v>0.16000000000000014</c:v>
                </c:pt>
                <c:pt idx="27">
                  <c:v>-24.22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EC-442E-9D08-E8C948B3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</a:t>
            </a:r>
            <a:r>
              <a:rPr lang="sk-SK" baseline="0"/>
              <a:t> hydroxide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'Standardization 2'!$I$4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2'!$B$7:$B$39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2'!$I$7:$I$39</c:f>
              <c:numCache>
                <c:formatCode>General</c:formatCode>
                <c:ptCount val="33"/>
                <c:pt idx="2">
                  <c:v>-8.0000000000001847E-2</c:v>
                </c:pt>
                <c:pt idx="3">
                  <c:v>4.0000000000000924E-2</c:v>
                </c:pt>
                <c:pt idx="4">
                  <c:v>-3.9999999999999147E-2</c:v>
                </c:pt>
                <c:pt idx="5">
                  <c:v>-2.000000000000135E-2</c:v>
                </c:pt>
                <c:pt idx="6">
                  <c:v>1.7763568394002505E-15</c:v>
                </c:pt>
                <c:pt idx="7">
                  <c:v>-6.0000000000000497E-2</c:v>
                </c:pt>
                <c:pt idx="8">
                  <c:v>3.9999999999999147E-2</c:v>
                </c:pt>
                <c:pt idx="9">
                  <c:v>-1.9999999999999574E-2</c:v>
                </c:pt>
                <c:pt idx="10">
                  <c:v>-2.000000000000135E-2</c:v>
                </c:pt>
                <c:pt idx="11">
                  <c:v>4.0000000000000924E-2</c:v>
                </c:pt>
                <c:pt idx="12">
                  <c:v>-3.9999999999999147E-2</c:v>
                </c:pt>
                <c:pt idx="13">
                  <c:v>0</c:v>
                </c:pt>
                <c:pt idx="14">
                  <c:v>3.9999999999999147E-2</c:v>
                </c:pt>
                <c:pt idx="15">
                  <c:v>0</c:v>
                </c:pt>
                <c:pt idx="16">
                  <c:v>4.0000000000000924E-2</c:v>
                </c:pt>
                <c:pt idx="17">
                  <c:v>3.9999999999999147E-2</c:v>
                </c:pt>
                <c:pt idx="18">
                  <c:v>3.9999999999999147E-2</c:v>
                </c:pt>
                <c:pt idx="19">
                  <c:v>0.12000000000000277</c:v>
                </c:pt>
                <c:pt idx="20">
                  <c:v>0.23999999999999666</c:v>
                </c:pt>
                <c:pt idx="21">
                  <c:v>5.7200000000000024</c:v>
                </c:pt>
                <c:pt idx="22">
                  <c:v>-2.6400000000000023</c:v>
                </c:pt>
                <c:pt idx="23">
                  <c:v>-3.0999999999999979</c:v>
                </c:pt>
                <c:pt idx="24">
                  <c:v>-0.23999999999999844</c:v>
                </c:pt>
                <c:pt idx="25">
                  <c:v>-0.12000000000000455</c:v>
                </c:pt>
                <c:pt idx="26">
                  <c:v>-0.11999999999999744</c:v>
                </c:pt>
                <c:pt idx="27">
                  <c:v>-24.38</c:v>
                </c:pt>
                <c:pt idx="28">
                  <c:v>24.22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C5-418F-83A3-3947B5E36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 baseline="30000"/>
                  <a:t>2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  <a:r>
                  <a:rPr lang="sk-SK" baseline="30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Standardization of sodium hydroxide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3'!$B$7:$B$39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3'!$C$7:$C$39</c:f>
              <c:numCache>
                <c:formatCode>General</c:formatCode>
                <c:ptCount val="3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8B-478D-A1B7-A7BDF9FA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0251599"/>
        <c:axId val="1660248271"/>
      </c:scatterChart>
      <c:scatterChart>
        <c:scatterStyle val="smoothMarker"/>
        <c:varyColors val="0"/>
        <c:ser>
          <c:idx val="1"/>
          <c:order val="1"/>
          <c:tx>
            <c:strRef>
              <c:f>'Standardization 3'!$F$4</c:f>
              <c:strCache>
                <c:ptCount val="1"/>
                <c:pt idx="0">
                  <c:v>First derivative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3'!$B$7:$B$39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3'!$F$7:$F$39</c:f>
              <c:numCache>
                <c:formatCode>General</c:formatCode>
                <c:ptCount val="3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8B-478D-A1B7-A7BDF9FAA236}"/>
            </c:ext>
          </c:extLst>
        </c:ser>
        <c:ser>
          <c:idx val="2"/>
          <c:order val="2"/>
          <c:tx>
            <c:strRef>
              <c:f>'Standardization 3'!$I$4</c:f>
              <c:strCache>
                <c:ptCount val="1"/>
                <c:pt idx="0">
                  <c:v>Second derivative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'Standardization 3'!$B$7:$B$39</c:f>
              <c:numCache>
                <c:formatCode>0.0</c:formatCode>
                <c:ptCount val="33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</c:numCache>
            </c:numRef>
          </c:xVal>
          <c:yVal>
            <c:numRef>
              <c:f>'Standardization 3'!$I$7:$I$39</c:f>
              <c:numCache>
                <c:formatCode>General</c:formatCode>
                <c:ptCount val="33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8B-478D-A1B7-A7BDF9FA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805231"/>
        <c:axId val="1658807311"/>
      </c:scatterChart>
      <c:valAx>
        <c:axId val="166025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V(NaOH)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48271"/>
        <c:crosses val="autoZero"/>
        <c:crossBetween val="midCat"/>
      </c:valAx>
      <c:valAx>
        <c:axId val="166024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baseline="0">
                    <a:effectLst/>
                  </a:rPr>
                  <a:t>pH</a:t>
                </a:r>
                <a:r>
                  <a:rPr lang="sk-SK">
                    <a:latin typeface="Symbol" panose="05050102010706020507" pitchFamily="18" charset="2"/>
                  </a:rPr>
                  <a:t>, D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51599"/>
        <c:crosses val="autoZero"/>
        <c:crossBetween val="midCat"/>
      </c:valAx>
      <c:valAx>
        <c:axId val="165880731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 sz="1000" b="0" i="0" u="none" strike="noStrike" baseline="30000">
                    <a:effectLst/>
                  </a:rPr>
                  <a:t>2</a:t>
                </a:r>
                <a:r>
                  <a:rPr lang="sk-SK"/>
                  <a:t>pH/</a:t>
                </a:r>
                <a:r>
                  <a:rPr lang="sk-SK">
                    <a:latin typeface="Symbol" panose="05050102010706020507" pitchFamily="18" charset="2"/>
                  </a:rPr>
                  <a:t>D</a:t>
                </a:r>
                <a:r>
                  <a:rPr lang="sk-SK"/>
                  <a:t>V</a:t>
                </a:r>
                <a:r>
                  <a:rPr lang="sk-SK" sz="1000" b="0" i="0" u="none" strike="noStrike" baseline="30000">
                    <a:effectLst/>
                  </a:rPr>
                  <a:t>2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805231"/>
        <c:crosses val="max"/>
        <c:crossBetween val="midCat"/>
      </c:valAx>
      <c:valAx>
        <c:axId val="165880523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658807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3.png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image" Target="../media/image3.png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25</xdr:col>
      <xdr:colOff>79375</xdr:colOff>
      <xdr:row>51</xdr:row>
      <xdr:rowOff>0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34BE3583-5217-89F2-1B3A-F7811AEFC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143000"/>
          <a:ext cx="15240000" cy="857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333800</xdr:colOff>
      <xdr:row>0</xdr:row>
      <xdr:rowOff>181908</xdr:rowOff>
    </xdr:from>
    <xdr:to>
      <xdr:col>28</xdr:col>
      <xdr:colOff>580571</xdr:colOff>
      <xdr:row>20</xdr:row>
      <xdr:rowOff>16328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FAAF372-859C-4766-AF84-59D77E9F0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2267</xdr:colOff>
      <xdr:row>1</xdr:row>
      <xdr:rowOff>74838</xdr:rowOff>
    </xdr:from>
    <xdr:to>
      <xdr:col>18</xdr:col>
      <xdr:colOff>238124</xdr:colOff>
      <xdr:row>20</xdr:row>
      <xdr:rowOff>156481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42FC92D-7FD9-4AE0-9B7D-B3DBED3C5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13029</xdr:colOff>
      <xdr:row>21</xdr:row>
      <xdr:rowOff>178668</xdr:rowOff>
    </xdr:from>
    <xdr:to>
      <xdr:col>18</xdr:col>
      <xdr:colOff>278656</xdr:colOff>
      <xdr:row>38</xdr:row>
      <xdr:rowOff>154214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71F382B-C4CF-4AEB-A3C1-04DA81FFF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23872</xdr:colOff>
      <xdr:row>41</xdr:row>
      <xdr:rowOff>12233</xdr:rowOff>
    </xdr:from>
    <xdr:to>
      <xdr:col>18</xdr:col>
      <xdr:colOff>344714</xdr:colOff>
      <xdr:row>51</xdr:row>
      <xdr:rowOff>99785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4F19B82E-15DA-40D6-A634-3B1D7B639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63500</xdr:colOff>
      <xdr:row>50</xdr:row>
      <xdr:rowOff>217714</xdr:rowOff>
    </xdr:from>
    <xdr:to>
      <xdr:col>7</xdr:col>
      <xdr:colOff>469900</xdr:colOff>
      <xdr:row>51</xdr:row>
      <xdr:rowOff>29935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B71EC53A-A33B-370C-35C1-49E80C99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6857" y="10441214"/>
          <a:ext cx="19304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333800</xdr:colOff>
      <xdr:row>0</xdr:row>
      <xdr:rowOff>181908</xdr:rowOff>
    </xdr:from>
    <xdr:to>
      <xdr:col>28</xdr:col>
      <xdr:colOff>580571</xdr:colOff>
      <xdr:row>20</xdr:row>
      <xdr:rowOff>16328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9770271-2BE2-40BF-B495-B2EB30352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2267</xdr:colOff>
      <xdr:row>1</xdr:row>
      <xdr:rowOff>74838</xdr:rowOff>
    </xdr:from>
    <xdr:to>
      <xdr:col>18</xdr:col>
      <xdr:colOff>238124</xdr:colOff>
      <xdr:row>20</xdr:row>
      <xdr:rowOff>156481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C2D0752-D22B-4851-8B6A-C1845CCF4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13029</xdr:colOff>
      <xdr:row>21</xdr:row>
      <xdr:rowOff>178668</xdr:rowOff>
    </xdr:from>
    <xdr:to>
      <xdr:col>18</xdr:col>
      <xdr:colOff>278656</xdr:colOff>
      <xdr:row>38</xdr:row>
      <xdr:rowOff>154214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8C06DC1F-58E8-4DDC-BC8D-A0A572298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23872</xdr:colOff>
      <xdr:row>41</xdr:row>
      <xdr:rowOff>12233</xdr:rowOff>
    </xdr:from>
    <xdr:to>
      <xdr:col>18</xdr:col>
      <xdr:colOff>344714</xdr:colOff>
      <xdr:row>51</xdr:row>
      <xdr:rowOff>99785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9232684-EE17-45CD-913D-AAC1D0A8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63500</xdr:colOff>
      <xdr:row>50</xdr:row>
      <xdr:rowOff>217714</xdr:rowOff>
    </xdr:from>
    <xdr:to>
      <xdr:col>7</xdr:col>
      <xdr:colOff>469900</xdr:colOff>
      <xdr:row>51</xdr:row>
      <xdr:rowOff>29935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4E9D02A3-CE5F-4265-97FB-AE632D98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250" y="10555514"/>
          <a:ext cx="1924050" cy="377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333800</xdr:colOff>
      <xdr:row>0</xdr:row>
      <xdr:rowOff>181908</xdr:rowOff>
    </xdr:from>
    <xdr:to>
      <xdr:col>28</xdr:col>
      <xdr:colOff>580571</xdr:colOff>
      <xdr:row>20</xdr:row>
      <xdr:rowOff>16328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83D223D-7EA3-4CB7-8BC6-240B75F66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2267</xdr:colOff>
      <xdr:row>1</xdr:row>
      <xdr:rowOff>74838</xdr:rowOff>
    </xdr:from>
    <xdr:to>
      <xdr:col>18</xdr:col>
      <xdr:colOff>238124</xdr:colOff>
      <xdr:row>20</xdr:row>
      <xdr:rowOff>156481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1F18CBA-F3C9-4DFF-BB59-9D603770B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13029</xdr:colOff>
      <xdr:row>21</xdr:row>
      <xdr:rowOff>178668</xdr:rowOff>
    </xdr:from>
    <xdr:to>
      <xdr:col>18</xdr:col>
      <xdr:colOff>278656</xdr:colOff>
      <xdr:row>38</xdr:row>
      <xdr:rowOff>154214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989125A-0EF1-4770-9451-1B4678E54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23872</xdr:colOff>
      <xdr:row>41</xdr:row>
      <xdr:rowOff>12233</xdr:rowOff>
    </xdr:from>
    <xdr:to>
      <xdr:col>18</xdr:col>
      <xdr:colOff>344714</xdr:colOff>
      <xdr:row>51</xdr:row>
      <xdr:rowOff>99785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A3FCB7A-DE4E-476D-BC66-6B0CCAA01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63500</xdr:colOff>
      <xdr:row>50</xdr:row>
      <xdr:rowOff>217714</xdr:rowOff>
    </xdr:from>
    <xdr:to>
      <xdr:col>7</xdr:col>
      <xdr:colOff>469900</xdr:colOff>
      <xdr:row>51</xdr:row>
      <xdr:rowOff>29935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3E4D8124-2EFC-4BF4-BE5E-731A34C3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250" y="10555514"/>
          <a:ext cx="1924050" cy="377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dita Dömötörová" id="{B21D8DAB-4754-4160-926F-E9D304F2D84E}" userId="803b5fd7daa6f70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3-05-31T08:32:28.15" personId="{B21D8DAB-4754-4160-926F-E9D304F2D84E}" id="{8D6D6E15-57D6-4293-8270-7EE6CA5202C1}">
    <text xml:space="preserve">Odčíta V(NaOH) v riadku, kde je DpH/DV (1. derivácia) maximálne.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4" dT="2023-05-31T08:32:28.15" personId="{B21D8DAB-4754-4160-926F-E9D304F2D84E}" id="{4F0B5A88-BAC5-44EF-BB8B-722211D83D24}">
    <text xml:space="preserve">Odčíta V(NaOH) v riadku, kde je DpH/DV (1. derivácia) maximálne.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44" dT="2023-05-31T08:32:28.15" personId="{B21D8DAB-4754-4160-926F-E9D304F2D84E}" id="{432B4F4C-A606-4C43-9B0A-6310361FBB9E}">
    <text xml:space="preserve">Odčíta V(NaOH) v riadku, kde je DpH/DV (1. derivácia) maximálne.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170D-6F61-456C-B140-6AE5EBF0572C}">
  <dimension ref="A1"/>
  <sheetViews>
    <sheetView tabSelected="1" topLeftCell="A7" zoomScale="60" zoomScaleNormal="60" workbookViewId="0">
      <selection activeCell="AF28" sqref="AF28"/>
    </sheetView>
  </sheetViews>
  <sheetFormatPr defaultRowHeight="14.4"/>
  <cols>
    <col min="1" max="1" width="9.777343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4F5E-2DD2-4DE6-B13B-E918BA11CB9C}">
  <dimension ref="A1:C18"/>
  <sheetViews>
    <sheetView view="pageBreakPreview" zoomScale="140" zoomScaleNormal="115" zoomScaleSheetLayoutView="140" workbookViewId="0">
      <selection activeCell="C18" sqref="C18"/>
    </sheetView>
  </sheetViews>
  <sheetFormatPr defaultRowHeight="14.4"/>
  <cols>
    <col min="1" max="1" width="11" customWidth="1"/>
    <col min="2" max="2" width="10.88671875" customWidth="1"/>
    <col min="3" max="3" width="10.6640625" customWidth="1"/>
  </cols>
  <sheetData>
    <row r="1" spans="1:3">
      <c r="A1" s="1" t="s">
        <v>77</v>
      </c>
    </row>
    <row r="2" spans="1:3">
      <c r="A2" s="1"/>
    </row>
    <row r="3" spans="1:3">
      <c r="A3" s="1" t="s">
        <v>74</v>
      </c>
    </row>
    <row r="5" spans="1:3">
      <c r="A5" s="1" t="s">
        <v>5</v>
      </c>
    </row>
    <row r="6" spans="1:3" ht="16.2">
      <c r="A6" s="2" t="s">
        <v>0</v>
      </c>
      <c r="B6" s="2" t="s">
        <v>1</v>
      </c>
      <c r="C6" s="43">
        <v>1</v>
      </c>
    </row>
    <row r="7" spans="1:3" ht="16.2">
      <c r="A7" s="2" t="s">
        <v>6</v>
      </c>
      <c r="B7" s="2" t="s">
        <v>2</v>
      </c>
      <c r="C7" s="43">
        <v>200</v>
      </c>
    </row>
    <row r="8" spans="1:3" ht="16.2">
      <c r="A8" s="2" t="s">
        <v>3</v>
      </c>
      <c r="B8" s="2" t="s">
        <v>4</v>
      </c>
      <c r="C8" s="2">
        <v>39.997</v>
      </c>
    </row>
    <row r="9" spans="1:3">
      <c r="A9" s="2" t="s">
        <v>7</v>
      </c>
      <c r="B9" s="2" t="s">
        <v>8</v>
      </c>
      <c r="C9" s="68">
        <f>C6*C7*0.001*C8</f>
        <v>7.9994000000000005</v>
      </c>
    </row>
    <row r="11" spans="1:3">
      <c r="A11" s="1" t="s">
        <v>9</v>
      </c>
    </row>
    <row r="12" spans="1:3">
      <c r="A12" s="67" t="s">
        <v>96</v>
      </c>
    </row>
    <row r="13" spans="1:3" ht="16.2">
      <c r="A13" s="2" t="s">
        <v>10</v>
      </c>
      <c r="B13" s="2" t="s">
        <v>1</v>
      </c>
      <c r="C13" s="43">
        <v>1</v>
      </c>
    </row>
    <row r="14" spans="1:3" ht="16.2">
      <c r="A14" s="2" t="s">
        <v>11</v>
      </c>
      <c r="B14" s="2" t="s">
        <v>2</v>
      </c>
      <c r="C14" s="43">
        <v>10</v>
      </c>
    </row>
    <row r="15" spans="1:3">
      <c r="A15" s="2" t="s">
        <v>12</v>
      </c>
      <c r="B15" s="2" t="s">
        <v>13</v>
      </c>
      <c r="C15" s="43">
        <f>C13*C14*0.001</f>
        <v>0.01</v>
      </c>
    </row>
    <row r="16" spans="1:3">
      <c r="A16" s="2" t="s">
        <v>14</v>
      </c>
      <c r="B16" s="2" t="s">
        <v>13</v>
      </c>
      <c r="C16" s="43">
        <f>C15</f>
        <v>0.01</v>
      </c>
    </row>
    <row r="17" spans="1:3" ht="16.2">
      <c r="A17" s="2" t="s">
        <v>15</v>
      </c>
      <c r="B17" s="2" t="s">
        <v>4</v>
      </c>
      <c r="C17" s="2">
        <v>204.22</v>
      </c>
    </row>
    <row r="18" spans="1:3">
      <c r="A18" s="2" t="s">
        <v>16</v>
      </c>
      <c r="B18" s="2" t="s">
        <v>8</v>
      </c>
      <c r="C18" s="39">
        <f>C16*C17</f>
        <v>2.0422000000000002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2E92-3B7A-45AE-BA01-7FFF0AD9D771}">
  <dimension ref="A1:C13"/>
  <sheetViews>
    <sheetView view="pageBreakPreview" zoomScale="150" zoomScaleNormal="100" zoomScaleSheetLayoutView="150" workbookViewId="0">
      <selection activeCell="C11" sqref="C11"/>
    </sheetView>
  </sheetViews>
  <sheetFormatPr defaultRowHeight="14.4"/>
  <cols>
    <col min="2" max="2" width="12.5546875" customWidth="1"/>
    <col min="3" max="3" width="35.21875" customWidth="1"/>
  </cols>
  <sheetData>
    <row r="1" spans="1:3">
      <c r="A1" s="1" t="s">
        <v>77</v>
      </c>
    </row>
    <row r="3" spans="1:3" ht="15" thickBot="1">
      <c r="A3" s="4" t="s">
        <v>78</v>
      </c>
    </row>
    <row r="4" spans="1:3" ht="15" thickBot="1">
      <c r="A4" s="49" t="s">
        <v>79</v>
      </c>
      <c r="B4" s="50" t="s">
        <v>80</v>
      </c>
      <c r="C4" s="50" t="s">
        <v>81</v>
      </c>
    </row>
    <row r="5" spans="1:3" ht="15.6" thickTop="1" thickBot="1">
      <c r="A5" s="51">
        <v>1</v>
      </c>
      <c r="B5" s="52" t="s">
        <v>82</v>
      </c>
      <c r="C5" s="69" t="s">
        <v>97</v>
      </c>
    </row>
    <row r="6" spans="1:3" ht="15" thickBot="1">
      <c r="A6" s="51"/>
      <c r="B6" s="52" t="s">
        <v>83</v>
      </c>
      <c r="C6" s="69" t="s">
        <v>98</v>
      </c>
    </row>
    <row r="7" spans="1:3" ht="29.4" thickBot="1">
      <c r="A7" s="51"/>
      <c r="B7" s="52" t="s">
        <v>84</v>
      </c>
      <c r="C7" s="69" t="s">
        <v>99</v>
      </c>
    </row>
    <row r="8" spans="1:3" ht="15" thickBot="1">
      <c r="A8" s="51">
        <v>2</v>
      </c>
      <c r="B8" s="52" t="s">
        <v>82</v>
      </c>
      <c r="C8" s="69" t="s">
        <v>100</v>
      </c>
    </row>
    <row r="9" spans="1:3" ht="15" thickBot="1">
      <c r="A9" s="51"/>
      <c r="B9" s="52" t="s">
        <v>83</v>
      </c>
      <c r="C9" s="69" t="s">
        <v>101</v>
      </c>
    </row>
    <row r="10" spans="1:3" ht="29.4" thickBot="1">
      <c r="A10" s="51"/>
      <c r="B10" s="52" t="s">
        <v>84</v>
      </c>
      <c r="C10" s="69" t="s">
        <v>102</v>
      </c>
    </row>
    <row r="11" spans="1:3" ht="15" thickBot="1">
      <c r="A11" s="51">
        <v>3</v>
      </c>
      <c r="B11" s="52" t="s">
        <v>82</v>
      </c>
      <c r="C11" s="69" t="s">
        <v>103</v>
      </c>
    </row>
    <row r="12" spans="1:3" ht="15" thickBot="1">
      <c r="A12" s="51"/>
      <c r="B12" s="52" t="s">
        <v>83</v>
      </c>
      <c r="C12" s="69" t="s">
        <v>104</v>
      </c>
    </row>
    <row r="13" spans="1:3" ht="15" thickBot="1">
      <c r="A13" s="51"/>
      <c r="B13" s="52" t="s">
        <v>84</v>
      </c>
      <c r="C13" s="69" t="s">
        <v>105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FADE-4420-490C-9EE9-20E68B2A3F28}">
  <dimension ref="A1:K62"/>
  <sheetViews>
    <sheetView view="pageBreakPreview" zoomScale="40" zoomScaleNormal="85" zoomScaleSheetLayoutView="40" workbookViewId="0">
      <selection activeCell="E54" sqref="E54"/>
    </sheetView>
  </sheetViews>
  <sheetFormatPr defaultRowHeight="14.4"/>
  <cols>
    <col min="1" max="1" width="6.33203125" customWidth="1"/>
    <col min="2" max="2" width="24" customWidth="1"/>
    <col min="3" max="3" width="11" customWidth="1"/>
    <col min="4" max="5" width="10.44140625" customWidth="1"/>
    <col min="6" max="6" width="11.21875" customWidth="1"/>
    <col min="7" max="8" width="10.44140625" customWidth="1"/>
    <col min="9" max="9" width="11.21875" customWidth="1"/>
  </cols>
  <sheetData>
    <row r="1" spans="1:11">
      <c r="B1" s="1" t="s">
        <v>75</v>
      </c>
      <c r="K1" s="1" t="s">
        <v>38</v>
      </c>
    </row>
    <row r="3" spans="1:11">
      <c r="B3" s="21" t="s">
        <v>39</v>
      </c>
    </row>
    <row r="4" spans="1:11">
      <c r="B4" s="1"/>
      <c r="F4" s="1" t="s">
        <v>40</v>
      </c>
      <c r="I4" s="1" t="s">
        <v>41</v>
      </c>
    </row>
    <row r="5" spans="1:11" ht="16.2">
      <c r="A5" s="22" t="s">
        <v>17</v>
      </c>
      <c r="B5" s="22" t="s">
        <v>11</v>
      </c>
      <c r="C5" s="22" t="s">
        <v>20</v>
      </c>
      <c r="D5" s="23" t="s">
        <v>42</v>
      </c>
      <c r="E5" s="23" t="s">
        <v>43</v>
      </c>
      <c r="F5" s="24" t="s">
        <v>44</v>
      </c>
      <c r="G5" s="23" t="s">
        <v>45</v>
      </c>
      <c r="H5" s="23" t="s">
        <v>46</v>
      </c>
      <c r="I5" s="24" t="s">
        <v>47</v>
      </c>
    </row>
    <row r="6" spans="1:11">
      <c r="A6" s="22"/>
      <c r="B6" s="22" t="s">
        <v>19</v>
      </c>
      <c r="C6" s="22"/>
      <c r="D6" s="22" t="s">
        <v>19</v>
      </c>
      <c r="E6" s="25"/>
      <c r="F6" s="25"/>
      <c r="G6" s="25"/>
      <c r="H6" s="25"/>
      <c r="I6" s="25"/>
    </row>
    <row r="7" spans="1:11">
      <c r="A7" s="26">
        <v>1</v>
      </c>
      <c r="B7" s="44">
        <v>0</v>
      </c>
      <c r="C7" s="45">
        <v>4.0999999999999996</v>
      </c>
      <c r="D7" s="3"/>
      <c r="E7" s="3"/>
      <c r="F7" s="3"/>
      <c r="G7" s="3"/>
      <c r="H7" s="3"/>
      <c r="I7" s="3"/>
    </row>
    <row r="8" spans="1:11">
      <c r="A8" s="26">
        <v>2</v>
      </c>
      <c r="B8" s="44">
        <v>0.5</v>
      </c>
      <c r="C8" s="45">
        <v>4.1500000000000004</v>
      </c>
      <c r="D8" s="3">
        <f>B8-B7</f>
        <v>0.5</v>
      </c>
      <c r="E8" s="3">
        <f>C8-C7</f>
        <v>5.0000000000000711E-2</v>
      </c>
      <c r="F8" s="3">
        <f>E8/D8</f>
        <v>0.10000000000000142</v>
      </c>
      <c r="G8" s="3"/>
      <c r="H8" s="3"/>
      <c r="I8" s="3"/>
    </row>
    <row r="9" spans="1:11">
      <c r="A9" s="26">
        <v>3</v>
      </c>
      <c r="B9" s="44">
        <v>1</v>
      </c>
      <c r="C9" s="45">
        <v>4.28</v>
      </c>
      <c r="D9" s="3">
        <f t="shared" ref="D9:E24" si="0">B9-B8</f>
        <v>0.5</v>
      </c>
      <c r="E9" s="3">
        <f t="shared" si="0"/>
        <v>0.12999999999999989</v>
      </c>
      <c r="F9" s="3">
        <f t="shared" ref="F9:F39" si="1">E9/D9</f>
        <v>0.25999999999999979</v>
      </c>
      <c r="G9" s="3">
        <f>D9-D8</f>
        <v>0</v>
      </c>
      <c r="H9" s="3">
        <f>E9-E8</f>
        <v>7.9999999999999183E-2</v>
      </c>
      <c r="I9" s="3">
        <f>F9-F8</f>
        <v>0.15999999999999837</v>
      </c>
    </row>
    <row r="10" spans="1:11">
      <c r="A10" s="26">
        <v>4</v>
      </c>
      <c r="B10" s="44">
        <v>1.5</v>
      </c>
      <c r="C10" s="45">
        <v>4.4000000000000004</v>
      </c>
      <c r="D10" s="3">
        <f t="shared" si="0"/>
        <v>0.5</v>
      </c>
      <c r="E10" s="3">
        <f t="shared" si="0"/>
        <v>0.12000000000000011</v>
      </c>
      <c r="F10" s="3">
        <f t="shared" si="1"/>
        <v>0.24000000000000021</v>
      </c>
      <c r="G10" s="3">
        <f t="shared" ref="G10:I25" si="2">D10-D9</f>
        <v>0</v>
      </c>
      <c r="H10" s="3">
        <f t="shared" si="2"/>
        <v>-9.9999999999997868E-3</v>
      </c>
      <c r="I10" s="3">
        <f t="shared" si="2"/>
        <v>-1.9999999999999574E-2</v>
      </c>
    </row>
    <row r="11" spans="1:11">
      <c r="A11" s="26">
        <v>5</v>
      </c>
      <c r="B11" s="44">
        <v>2</v>
      </c>
      <c r="C11" s="45">
        <v>4.5</v>
      </c>
      <c r="D11" s="3">
        <f t="shared" si="0"/>
        <v>0.5</v>
      </c>
      <c r="E11" s="3">
        <f t="shared" si="0"/>
        <v>9.9999999999999645E-2</v>
      </c>
      <c r="F11" s="3">
        <f t="shared" si="1"/>
        <v>0.19999999999999929</v>
      </c>
      <c r="G11" s="3">
        <f t="shared" si="2"/>
        <v>0</v>
      </c>
      <c r="H11" s="3">
        <f t="shared" si="2"/>
        <v>-2.0000000000000462E-2</v>
      </c>
      <c r="I11" s="3">
        <f t="shared" si="2"/>
        <v>-4.0000000000000924E-2</v>
      </c>
    </row>
    <row r="12" spans="1:11">
      <c r="A12" s="26">
        <v>6</v>
      </c>
      <c r="B12" s="44">
        <v>2.5</v>
      </c>
      <c r="C12" s="45">
        <v>4.5999999999999996</v>
      </c>
      <c r="D12" s="3">
        <f t="shared" si="0"/>
        <v>0.5</v>
      </c>
      <c r="E12" s="3">
        <f t="shared" si="0"/>
        <v>9.9999999999999645E-2</v>
      </c>
      <c r="F12" s="3">
        <f t="shared" si="1"/>
        <v>0.19999999999999929</v>
      </c>
      <c r="G12" s="3">
        <f t="shared" si="2"/>
        <v>0</v>
      </c>
      <c r="H12" s="3">
        <f t="shared" si="2"/>
        <v>0</v>
      </c>
      <c r="I12" s="3">
        <f t="shared" si="2"/>
        <v>0</v>
      </c>
    </row>
    <row r="13" spans="1:11">
      <c r="A13" s="26">
        <v>7</v>
      </c>
      <c r="B13" s="44">
        <v>3</v>
      </c>
      <c r="C13" s="45">
        <v>4.6900000000000004</v>
      </c>
      <c r="D13" s="3">
        <f t="shared" si="0"/>
        <v>0.5</v>
      </c>
      <c r="E13" s="3">
        <f t="shared" si="0"/>
        <v>9.0000000000000746E-2</v>
      </c>
      <c r="F13" s="3">
        <f t="shared" si="1"/>
        <v>0.18000000000000149</v>
      </c>
      <c r="G13" s="3">
        <f t="shared" si="2"/>
        <v>0</v>
      </c>
      <c r="H13" s="3">
        <f t="shared" si="2"/>
        <v>-9.9999999999988987E-3</v>
      </c>
      <c r="I13" s="3">
        <f t="shared" si="2"/>
        <v>-1.9999999999997797E-2</v>
      </c>
    </row>
    <row r="14" spans="1:11">
      <c r="A14" s="26">
        <v>8</v>
      </c>
      <c r="B14" s="44">
        <v>3.5</v>
      </c>
      <c r="C14" s="45">
        <v>4.78</v>
      </c>
      <c r="D14" s="3">
        <f t="shared" si="0"/>
        <v>0.5</v>
      </c>
      <c r="E14" s="3">
        <f t="shared" si="0"/>
        <v>8.9999999999999858E-2</v>
      </c>
      <c r="F14" s="3">
        <f t="shared" si="1"/>
        <v>0.17999999999999972</v>
      </c>
      <c r="G14" s="3">
        <f t="shared" si="2"/>
        <v>0</v>
      </c>
      <c r="H14" s="3">
        <f t="shared" si="2"/>
        <v>-8.8817841970012523E-16</v>
      </c>
      <c r="I14" s="3">
        <f t="shared" si="2"/>
        <v>-1.7763568394002505E-15</v>
      </c>
    </row>
    <row r="15" spans="1:11">
      <c r="A15" s="26">
        <v>9</v>
      </c>
      <c r="B15" s="44">
        <v>4</v>
      </c>
      <c r="C15" s="45">
        <v>4.8600000000000003</v>
      </c>
      <c r="D15" s="3">
        <f t="shared" si="0"/>
        <v>0.5</v>
      </c>
      <c r="E15" s="3">
        <f t="shared" si="0"/>
        <v>8.0000000000000071E-2</v>
      </c>
      <c r="F15" s="3">
        <f t="shared" si="1"/>
        <v>0.16000000000000014</v>
      </c>
      <c r="G15" s="3">
        <f t="shared" si="2"/>
        <v>0</v>
      </c>
      <c r="H15" s="3">
        <f t="shared" si="2"/>
        <v>-9.9999999999997868E-3</v>
      </c>
      <c r="I15" s="3">
        <f t="shared" si="2"/>
        <v>-1.9999999999999574E-2</v>
      </c>
    </row>
    <row r="16" spans="1:11">
      <c r="A16" s="26">
        <v>10</v>
      </c>
      <c r="B16" s="44">
        <v>4.5</v>
      </c>
      <c r="C16" s="45">
        <v>4.93</v>
      </c>
      <c r="D16" s="3">
        <f t="shared" si="0"/>
        <v>0.5</v>
      </c>
      <c r="E16" s="3">
        <f t="shared" si="0"/>
        <v>6.9999999999999396E-2</v>
      </c>
      <c r="F16" s="3">
        <f t="shared" si="1"/>
        <v>0.13999999999999879</v>
      </c>
      <c r="G16" s="3">
        <f t="shared" si="2"/>
        <v>0</v>
      </c>
      <c r="H16" s="3">
        <f t="shared" si="2"/>
        <v>-1.0000000000000675E-2</v>
      </c>
      <c r="I16" s="3">
        <f t="shared" si="2"/>
        <v>-2.000000000000135E-2</v>
      </c>
    </row>
    <row r="17" spans="1:9">
      <c r="A17" s="26">
        <v>11</v>
      </c>
      <c r="B17" s="44">
        <v>5</v>
      </c>
      <c r="C17" s="45">
        <v>5</v>
      </c>
      <c r="D17" s="3">
        <f t="shared" si="0"/>
        <v>0.5</v>
      </c>
      <c r="E17" s="3">
        <f t="shared" si="0"/>
        <v>7.0000000000000284E-2</v>
      </c>
      <c r="F17" s="3">
        <f t="shared" si="1"/>
        <v>0.14000000000000057</v>
      </c>
      <c r="G17" s="3">
        <f t="shared" si="2"/>
        <v>0</v>
      </c>
      <c r="H17" s="3">
        <f t="shared" si="2"/>
        <v>8.8817841970012523E-16</v>
      </c>
      <c r="I17" s="3">
        <f t="shared" si="2"/>
        <v>1.7763568394002505E-15</v>
      </c>
    </row>
    <row r="18" spans="1:9">
      <c r="A18" s="26">
        <v>12</v>
      </c>
      <c r="B18" s="44">
        <v>5.5</v>
      </c>
      <c r="C18" s="45">
        <v>5.0999999999999996</v>
      </c>
      <c r="D18" s="3">
        <f t="shared" si="0"/>
        <v>0.5</v>
      </c>
      <c r="E18" s="3">
        <f t="shared" si="0"/>
        <v>9.9999999999999645E-2</v>
      </c>
      <c r="F18" s="3">
        <f t="shared" si="1"/>
        <v>0.19999999999999929</v>
      </c>
      <c r="G18" s="3">
        <f t="shared" si="2"/>
        <v>0</v>
      </c>
      <c r="H18" s="3">
        <f t="shared" si="2"/>
        <v>2.9999999999999361E-2</v>
      </c>
      <c r="I18" s="3">
        <f t="shared" si="2"/>
        <v>5.9999999999998721E-2</v>
      </c>
    </row>
    <row r="19" spans="1:9">
      <c r="A19" s="26">
        <v>13</v>
      </c>
      <c r="B19" s="44">
        <v>6</v>
      </c>
      <c r="C19" s="45">
        <v>5.16</v>
      </c>
      <c r="D19" s="3">
        <f t="shared" si="0"/>
        <v>0.5</v>
      </c>
      <c r="E19" s="3">
        <f t="shared" si="0"/>
        <v>6.0000000000000497E-2</v>
      </c>
      <c r="F19" s="3">
        <f t="shared" si="1"/>
        <v>0.12000000000000099</v>
      </c>
      <c r="G19" s="3">
        <f t="shared" si="2"/>
        <v>0</v>
      </c>
      <c r="H19" s="3">
        <f t="shared" si="2"/>
        <v>-3.9999999999999147E-2</v>
      </c>
      <c r="I19" s="3">
        <f t="shared" si="2"/>
        <v>-7.9999999999998295E-2</v>
      </c>
    </row>
    <row r="20" spans="1:9">
      <c r="A20" s="26">
        <v>14</v>
      </c>
      <c r="B20" s="44">
        <v>6.5</v>
      </c>
      <c r="C20" s="45">
        <v>5.25</v>
      </c>
      <c r="D20" s="3">
        <f t="shared" si="0"/>
        <v>0.5</v>
      </c>
      <c r="E20" s="3">
        <f t="shared" si="0"/>
        <v>8.9999999999999858E-2</v>
      </c>
      <c r="F20" s="3">
        <f t="shared" si="1"/>
        <v>0.17999999999999972</v>
      </c>
      <c r="G20" s="3">
        <f t="shared" si="2"/>
        <v>0</v>
      </c>
      <c r="H20" s="3">
        <f t="shared" si="2"/>
        <v>2.9999999999999361E-2</v>
      </c>
      <c r="I20" s="3">
        <f t="shared" si="2"/>
        <v>5.9999999999998721E-2</v>
      </c>
    </row>
    <row r="21" spans="1:9">
      <c r="A21" s="26">
        <v>15</v>
      </c>
      <c r="B21" s="44">
        <v>7</v>
      </c>
      <c r="C21" s="45">
        <v>5.33</v>
      </c>
      <c r="D21" s="3">
        <f t="shared" si="0"/>
        <v>0.5</v>
      </c>
      <c r="E21" s="3">
        <f t="shared" si="0"/>
        <v>8.0000000000000071E-2</v>
      </c>
      <c r="F21" s="3">
        <f t="shared" si="1"/>
        <v>0.16000000000000014</v>
      </c>
      <c r="G21" s="3">
        <f t="shared" si="2"/>
        <v>0</v>
      </c>
      <c r="H21" s="3">
        <f t="shared" si="2"/>
        <v>-9.9999999999997868E-3</v>
      </c>
      <c r="I21" s="3">
        <f t="shared" si="2"/>
        <v>-1.9999999999999574E-2</v>
      </c>
    </row>
    <row r="22" spans="1:9">
      <c r="A22" s="26">
        <v>16</v>
      </c>
      <c r="B22" s="44">
        <v>7.5</v>
      </c>
      <c r="C22" s="45">
        <v>5.43</v>
      </c>
      <c r="D22" s="3">
        <f t="shared" si="0"/>
        <v>0.5</v>
      </c>
      <c r="E22" s="3">
        <f t="shared" si="0"/>
        <v>9.9999999999999645E-2</v>
      </c>
      <c r="F22" s="3">
        <f t="shared" si="1"/>
        <v>0.19999999999999929</v>
      </c>
      <c r="G22" s="3">
        <f t="shared" si="2"/>
        <v>0</v>
      </c>
      <c r="H22" s="3">
        <f t="shared" si="2"/>
        <v>1.9999999999999574E-2</v>
      </c>
      <c r="I22" s="3">
        <f t="shared" si="2"/>
        <v>3.9999999999999147E-2</v>
      </c>
    </row>
    <row r="23" spans="1:9">
      <c r="A23" s="26">
        <v>17</v>
      </c>
      <c r="B23" s="44">
        <v>8</v>
      </c>
      <c r="C23" s="45">
        <v>5.52</v>
      </c>
      <c r="D23" s="3">
        <f t="shared" si="0"/>
        <v>0.5</v>
      </c>
      <c r="E23" s="3">
        <f t="shared" si="0"/>
        <v>8.9999999999999858E-2</v>
      </c>
      <c r="F23" s="3">
        <f t="shared" si="1"/>
        <v>0.17999999999999972</v>
      </c>
      <c r="G23" s="3">
        <f t="shared" si="2"/>
        <v>0</v>
      </c>
      <c r="H23" s="3">
        <f t="shared" si="2"/>
        <v>-9.9999999999997868E-3</v>
      </c>
      <c r="I23" s="3">
        <f t="shared" si="2"/>
        <v>-1.9999999999999574E-2</v>
      </c>
    </row>
    <row r="24" spans="1:9">
      <c r="A24" s="26">
        <v>18</v>
      </c>
      <c r="B24" s="44">
        <v>8.5</v>
      </c>
      <c r="C24" s="45">
        <v>5.63</v>
      </c>
      <c r="D24" s="3">
        <f t="shared" si="0"/>
        <v>0.5</v>
      </c>
      <c r="E24" s="3">
        <f t="shared" si="0"/>
        <v>0.11000000000000032</v>
      </c>
      <c r="F24" s="3">
        <f t="shared" si="1"/>
        <v>0.22000000000000064</v>
      </c>
      <c r="G24" s="3">
        <f t="shared" si="2"/>
        <v>0</v>
      </c>
      <c r="H24" s="3">
        <f t="shared" si="2"/>
        <v>2.0000000000000462E-2</v>
      </c>
      <c r="I24" s="3">
        <f t="shared" si="2"/>
        <v>4.0000000000000924E-2</v>
      </c>
    </row>
    <row r="25" spans="1:9">
      <c r="A25" s="26">
        <v>19</v>
      </c>
      <c r="B25" s="44">
        <v>9</v>
      </c>
      <c r="C25" s="45">
        <v>5.78</v>
      </c>
      <c r="D25" s="3">
        <f t="shared" ref="D25:E39" si="3">B25-B24</f>
        <v>0.5</v>
      </c>
      <c r="E25" s="3">
        <f t="shared" si="3"/>
        <v>0.15000000000000036</v>
      </c>
      <c r="F25" s="3">
        <f t="shared" si="1"/>
        <v>0.30000000000000071</v>
      </c>
      <c r="G25" s="3">
        <f t="shared" si="2"/>
        <v>0</v>
      </c>
      <c r="H25" s="3">
        <f t="shared" si="2"/>
        <v>4.0000000000000036E-2</v>
      </c>
      <c r="I25" s="3">
        <f t="shared" si="2"/>
        <v>8.0000000000000071E-2</v>
      </c>
    </row>
    <row r="26" spans="1:9">
      <c r="A26" s="26">
        <v>20</v>
      </c>
      <c r="B26" s="44">
        <v>9.5</v>
      </c>
      <c r="C26" s="45">
        <v>6</v>
      </c>
      <c r="D26" s="3">
        <f t="shared" si="3"/>
        <v>0.5</v>
      </c>
      <c r="E26" s="3">
        <f t="shared" si="3"/>
        <v>0.21999999999999975</v>
      </c>
      <c r="F26" s="3">
        <f t="shared" si="1"/>
        <v>0.4399999999999995</v>
      </c>
      <c r="G26" s="3">
        <f t="shared" ref="G26:I39" si="4">D26-D25</f>
        <v>0</v>
      </c>
      <c r="H26" s="3">
        <f t="shared" si="4"/>
        <v>6.9999999999999396E-2</v>
      </c>
      <c r="I26" s="3">
        <f t="shared" si="4"/>
        <v>0.13999999999999879</v>
      </c>
    </row>
    <row r="27" spans="1:9">
      <c r="A27" s="26">
        <v>21</v>
      </c>
      <c r="B27" s="44">
        <v>10</v>
      </c>
      <c r="C27" s="45">
        <v>6.31</v>
      </c>
      <c r="D27" s="3">
        <f t="shared" si="3"/>
        <v>0.5</v>
      </c>
      <c r="E27" s="3">
        <f t="shared" si="3"/>
        <v>0.30999999999999961</v>
      </c>
      <c r="F27" s="3">
        <f t="shared" si="1"/>
        <v>0.61999999999999922</v>
      </c>
      <c r="G27" s="3">
        <f t="shared" si="4"/>
        <v>0</v>
      </c>
      <c r="H27" s="3">
        <f t="shared" si="4"/>
        <v>8.9999999999999858E-2</v>
      </c>
      <c r="I27" s="3">
        <f t="shared" si="4"/>
        <v>0.17999999999999972</v>
      </c>
    </row>
    <row r="28" spans="1:9">
      <c r="A28" s="26">
        <v>22</v>
      </c>
      <c r="B28" s="44">
        <v>10.5</v>
      </c>
      <c r="C28" s="45">
        <v>7.12</v>
      </c>
      <c r="D28" s="3">
        <f t="shared" si="3"/>
        <v>0.5</v>
      </c>
      <c r="E28" s="3">
        <f t="shared" si="3"/>
        <v>0.8100000000000005</v>
      </c>
      <c r="F28" s="3">
        <f t="shared" si="1"/>
        <v>1.620000000000001</v>
      </c>
      <c r="G28" s="3">
        <f t="shared" si="4"/>
        <v>0</v>
      </c>
      <c r="H28" s="3">
        <f t="shared" si="4"/>
        <v>0.50000000000000089</v>
      </c>
      <c r="I28" s="3">
        <f t="shared" si="4"/>
        <v>1.0000000000000018</v>
      </c>
    </row>
    <row r="29" spans="1:9">
      <c r="A29" s="26">
        <v>23</v>
      </c>
      <c r="B29" s="44">
        <v>11</v>
      </c>
      <c r="C29" s="45">
        <v>11.05</v>
      </c>
      <c r="D29" s="3">
        <f t="shared" si="3"/>
        <v>0.5</v>
      </c>
      <c r="E29" s="3">
        <f t="shared" si="3"/>
        <v>3.9300000000000006</v>
      </c>
      <c r="F29" s="3">
        <f t="shared" si="1"/>
        <v>7.8600000000000012</v>
      </c>
      <c r="G29" s="3">
        <f t="shared" si="4"/>
        <v>0</v>
      </c>
      <c r="H29" s="3">
        <f t="shared" si="4"/>
        <v>3.12</v>
      </c>
      <c r="I29" s="3">
        <f t="shared" si="4"/>
        <v>6.24</v>
      </c>
    </row>
    <row r="30" spans="1:9">
      <c r="A30" s="26">
        <v>24</v>
      </c>
      <c r="B30" s="44">
        <v>11.5</v>
      </c>
      <c r="C30" s="45">
        <v>11.54</v>
      </c>
      <c r="D30" s="3">
        <f t="shared" si="3"/>
        <v>0.5</v>
      </c>
      <c r="E30" s="3">
        <f t="shared" si="3"/>
        <v>0.48999999999999844</v>
      </c>
      <c r="F30" s="3">
        <f t="shared" si="1"/>
        <v>0.97999999999999687</v>
      </c>
      <c r="G30" s="3">
        <f t="shared" si="4"/>
        <v>0</v>
      </c>
      <c r="H30" s="3">
        <f t="shared" si="4"/>
        <v>-3.4400000000000022</v>
      </c>
      <c r="I30" s="3">
        <f t="shared" si="4"/>
        <v>-6.8800000000000043</v>
      </c>
    </row>
    <row r="31" spans="1:9">
      <c r="A31" s="26">
        <v>25</v>
      </c>
      <c r="B31" s="44">
        <v>12</v>
      </c>
      <c r="C31" s="45">
        <v>11.73</v>
      </c>
      <c r="D31" s="3">
        <f t="shared" si="3"/>
        <v>0.5</v>
      </c>
      <c r="E31" s="3">
        <f t="shared" si="3"/>
        <v>0.19000000000000128</v>
      </c>
      <c r="F31" s="3">
        <f t="shared" si="1"/>
        <v>0.38000000000000256</v>
      </c>
      <c r="G31" s="3">
        <f t="shared" si="4"/>
        <v>0</v>
      </c>
      <c r="H31" s="3">
        <f t="shared" si="4"/>
        <v>-0.29999999999999716</v>
      </c>
      <c r="I31" s="3">
        <f t="shared" si="4"/>
        <v>-0.59999999999999432</v>
      </c>
    </row>
    <row r="32" spans="1:9">
      <c r="A32" s="26">
        <v>26</v>
      </c>
      <c r="B32" s="44">
        <v>12.5</v>
      </c>
      <c r="C32" s="45">
        <v>11.89</v>
      </c>
      <c r="D32" s="3">
        <f t="shared" si="3"/>
        <v>0.5</v>
      </c>
      <c r="E32" s="3">
        <f t="shared" si="3"/>
        <v>0.16000000000000014</v>
      </c>
      <c r="F32" s="3">
        <f t="shared" si="1"/>
        <v>0.32000000000000028</v>
      </c>
      <c r="G32" s="3">
        <f t="shared" si="4"/>
        <v>0</v>
      </c>
      <c r="H32" s="3">
        <f t="shared" si="4"/>
        <v>-3.0000000000001137E-2</v>
      </c>
      <c r="I32" s="3">
        <f t="shared" si="4"/>
        <v>-6.0000000000002274E-2</v>
      </c>
    </row>
    <row r="33" spans="1:9">
      <c r="A33" s="26">
        <v>27</v>
      </c>
      <c r="B33" s="44">
        <v>13</v>
      </c>
      <c r="C33" s="45">
        <v>11.98</v>
      </c>
      <c r="D33" s="3">
        <f t="shared" si="3"/>
        <v>0.5</v>
      </c>
      <c r="E33" s="3">
        <f t="shared" si="3"/>
        <v>8.9999999999999858E-2</v>
      </c>
      <c r="F33" s="3">
        <f t="shared" si="1"/>
        <v>0.17999999999999972</v>
      </c>
      <c r="G33" s="3">
        <f t="shared" si="4"/>
        <v>0</v>
      </c>
      <c r="H33" s="3">
        <f t="shared" si="4"/>
        <v>-7.0000000000000284E-2</v>
      </c>
      <c r="I33" s="3">
        <f t="shared" si="4"/>
        <v>-0.14000000000000057</v>
      </c>
    </row>
    <row r="34" spans="1:9">
      <c r="A34" s="26">
        <v>28</v>
      </c>
      <c r="B34" s="44">
        <v>13.5</v>
      </c>
      <c r="C34" s="45">
        <v>12.12</v>
      </c>
      <c r="D34" s="3">
        <f t="shared" si="3"/>
        <v>0.5</v>
      </c>
      <c r="E34" s="3">
        <f t="shared" si="3"/>
        <v>0.13999999999999879</v>
      </c>
      <c r="F34" s="3">
        <f t="shared" si="1"/>
        <v>0.27999999999999758</v>
      </c>
      <c r="G34" s="3">
        <f t="shared" si="4"/>
        <v>0</v>
      </c>
      <c r="H34" s="3">
        <f t="shared" si="4"/>
        <v>4.9999999999998934E-2</v>
      </c>
      <c r="I34" s="3">
        <f t="shared" si="4"/>
        <v>9.9999999999997868E-2</v>
      </c>
    </row>
    <row r="35" spans="1:9">
      <c r="A35" s="26">
        <v>29</v>
      </c>
      <c r="B35" s="44">
        <v>14</v>
      </c>
      <c r="C35" s="45">
        <v>12.15</v>
      </c>
      <c r="D35" s="3">
        <f t="shared" si="3"/>
        <v>0.5</v>
      </c>
      <c r="E35" s="3">
        <f t="shared" si="3"/>
        <v>3.0000000000001137E-2</v>
      </c>
      <c r="F35" s="3">
        <f t="shared" si="1"/>
        <v>6.0000000000002274E-2</v>
      </c>
      <c r="G35" s="3">
        <f t="shared" si="4"/>
        <v>0</v>
      </c>
      <c r="H35" s="3">
        <f t="shared" si="4"/>
        <v>-0.10999999999999766</v>
      </c>
      <c r="I35" s="3">
        <f t="shared" si="4"/>
        <v>-0.21999999999999531</v>
      </c>
    </row>
    <row r="36" spans="1:9">
      <c r="A36" s="26">
        <v>30</v>
      </c>
      <c r="B36" s="44">
        <v>14.5</v>
      </c>
      <c r="C36" s="45">
        <v>12.19</v>
      </c>
      <c r="D36" s="3">
        <f t="shared" si="3"/>
        <v>0.5</v>
      </c>
      <c r="E36" s="3">
        <f t="shared" si="3"/>
        <v>3.9999999999999147E-2</v>
      </c>
      <c r="F36" s="3">
        <f t="shared" si="1"/>
        <v>7.9999999999998295E-2</v>
      </c>
      <c r="G36" s="3">
        <f t="shared" si="4"/>
        <v>0</v>
      </c>
      <c r="H36" s="3">
        <f t="shared" si="4"/>
        <v>9.9999999999980105E-3</v>
      </c>
      <c r="I36" s="3">
        <f t="shared" si="4"/>
        <v>1.9999999999996021E-2</v>
      </c>
    </row>
    <row r="37" spans="1:9">
      <c r="A37" s="26">
        <v>31</v>
      </c>
      <c r="B37" s="44">
        <v>15</v>
      </c>
      <c r="C37" s="45">
        <v>12.25</v>
      </c>
      <c r="D37" s="3">
        <f t="shared" si="3"/>
        <v>0.5</v>
      </c>
      <c r="E37" s="3">
        <f t="shared" si="3"/>
        <v>6.0000000000000497E-2</v>
      </c>
      <c r="F37" s="3">
        <f t="shared" si="1"/>
        <v>0.12000000000000099</v>
      </c>
      <c r="G37" s="3">
        <f t="shared" si="4"/>
        <v>0</v>
      </c>
      <c r="H37" s="3">
        <f t="shared" si="4"/>
        <v>2.000000000000135E-2</v>
      </c>
      <c r="I37" s="3">
        <f t="shared" si="4"/>
        <v>4.00000000000027E-2</v>
      </c>
    </row>
    <row r="38" spans="1:9">
      <c r="A38" s="26">
        <v>32</v>
      </c>
      <c r="B38" s="44">
        <v>15.5</v>
      </c>
      <c r="C38" s="45">
        <v>12.28</v>
      </c>
      <c r="D38" s="3">
        <f t="shared" si="3"/>
        <v>0.5</v>
      </c>
      <c r="E38" s="3">
        <f t="shared" si="3"/>
        <v>2.9999999999999361E-2</v>
      </c>
      <c r="F38" s="3">
        <f t="shared" si="1"/>
        <v>5.9999999999998721E-2</v>
      </c>
      <c r="G38" s="3">
        <f t="shared" si="4"/>
        <v>0</v>
      </c>
      <c r="H38" s="3">
        <f t="shared" si="4"/>
        <v>-3.0000000000001137E-2</v>
      </c>
      <c r="I38" s="3">
        <f t="shared" si="4"/>
        <v>-6.0000000000002274E-2</v>
      </c>
    </row>
    <row r="39" spans="1:9">
      <c r="A39" s="26">
        <v>33</v>
      </c>
      <c r="B39" s="44">
        <v>16</v>
      </c>
      <c r="C39" s="45">
        <v>12.32</v>
      </c>
      <c r="D39" s="3">
        <f t="shared" si="3"/>
        <v>0.5</v>
      </c>
      <c r="E39" s="3">
        <f t="shared" si="3"/>
        <v>4.0000000000000924E-2</v>
      </c>
      <c r="F39" s="3">
        <f t="shared" si="1"/>
        <v>8.0000000000001847E-2</v>
      </c>
      <c r="G39" s="3">
        <f t="shared" si="4"/>
        <v>0</v>
      </c>
      <c r="H39" s="3">
        <f t="shared" si="4"/>
        <v>1.0000000000001563E-2</v>
      </c>
      <c r="I39" s="3">
        <f t="shared" si="4"/>
        <v>2.0000000000003126E-2</v>
      </c>
    </row>
    <row r="40" spans="1:9">
      <c r="D40" s="27"/>
      <c r="E40" s="27"/>
      <c r="F40" s="27"/>
      <c r="G40" s="27"/>
      <c r="H40" s="27"/>
      <c r="I40" s="27"/>
    </row>
    <row r="41" spans="1:9">
      <c r="B41" s="1" t="s">
        <v>48</v>
      </c>
      <c r="F41" s="28"/>
      <c r="G41" s="27"/>
      <c r="H41" s="27"/>
      <c r="I41" s="27"/>
    </row>
    <row r="42" spans="1:9">
      <c r="B42" s="5" t="s">
        <v>49</v>
      </c>
      <c r="F42" s="28"/>
      <c r="G42" s="27"/>
      <c r="H42" s="27"/>
      <c r="I42" s="27"/>
    </row>
    <row r="43" spans="1:9">
      <c r="B43" s="29" t="s">
        <v>50</v>
      </c>
      <c r="C43" s="20"/>
      <c r="D43" s="30">
        <f>MAX(F7:F39)</f>
        <v>7.8600000000000012</v>
      </c>
      <c r="E43" t="s">
        <v>70</v>
      </c>
      <c r="F43" s="28"/>
      <c r="G43" s="27"/>
      <c r="H43" s="27"/>
      <c r="I43" s="27"/>
    </row>
    <row r="44" spans="1:9">
      <c r="B44" s="20" t="s">
        <v>11</v>
      </c>
      <c r="C44" s="20" t="s">
        <v>19</v>
      </c>
      <c r="D44" s="38">
        <f>INDEX(B7:B39,MATCH(D43,F7:F39,0))</f>
        <v>11</v>
      </c>
      <c r="E44" t="s">
        <v>71</v>
      </c>
      <c r="F44" s="28"/>
      <c r="G44" s="27"/>
      <c r="H44" s="27"/>
      <c r="I44" s="27"/>
    </row>
    <row r="45" spans="1:9">
      <c r="F45" s="28"/>
      <c r="G45" s="27"/>
      <c r="H45" s="27"/>
      <c r="I45" s="27"/>
    </row>
    <row r="46" spans="1:9">
      <c r="B46" t="s">
        <v>51</v>
      </c>
      <c r="F46" s="28"/>
      <c r="G46" s="27"/>
      <c r="H46" s="27"/>
      <c r="I46" s="27"/>
    </row>
    <row r="47" spans="1:9" ht="43.2">
      <c r="B47" s="31" t="s">
        <v>52</v>
      </c>
      <c r="C47" s="19" t="s">
        <v>53</v>
      </c>
      <c r="D47" s="19" t="s">
        <v>19</v>
      </c>
      <c r="E47" s="46"/>
      <c r="F47" s="28"/>
      <c r="G47" s="27"/>
      <c r="H47" s="27"/>
      <c r="I47" s="27"/>
    </row>
    <row r="48" spans="1:9" ht="43.2">
      <c r="B48" s="31" t="s">
        <v>54</v>
      </c>
      <c r="C48" s="32" t="s">
        <v>55</v>
      </c>
      <c r="D48" s="19" t="s">
        <v>19</v>
      </c>
      <c r="E48" s="46"/>
      <c r="F48" s="28"/>
      <c r="G48" s="27"/>
      <c r="H48" s="27"/>
      <c r="I48" s="27"/>
    </row>
    <row r="49" spans="2:9" ht="28.8">
      <c r="B49" s="31" t="s">
        <v>56</v>
      </c>
      <c r="C49" s="47" t="s">
        <v>72</v>
      </c>
      <c r="D49" s="19"/>
      <c r="E49" s="46"/>
      <c r="F49" s="28"/>
      <c r="G49" s="27"/>
      <c r="H49" s="27"/>
      <c r="I49" s="27"/>
    </row>
    <row r="50" spans="2:9" ht="28.8">
      <c r="B50" s="31" t="s">
        <v>57</v>
      </c>
      <c r="C50" s="48" t="s">
        <v>73</v>
      </c>
      <c r="D50" s="19"/>
      <c r="E50" s="46"/>
      <c r="F50" s="28"/>
      <c r="G50" s="27"/>
      <c r="H50" s="27"/>
      <c r="I50" s="27"/>
    </row>
    <row r="51" spans="2:9" ht="43.8">
      <c r="B51" s="31" t="s">
        <v>58</v>
      </c>
      <c r="C51" s="32" t="s">
        <v>59</v>
      </c>
      <c r="D51" s="19" t="s">
        <v>19</v>
      </c>
      <c r="E51" s="33" t="e">
        <f>E47+E48*(E49/(E49+ABS(E50)))</f>
        <v>#DIV/0!</v>
      </c>
      <c r="G51" s="27"/>
      <c r="H51" s="27"/>
      <c r="I51" s="27"/>
    </row>
    <row r="52" spans="2:9">
      <c r="F52" s="28"/>
      <c r="G52" s="27"/>
      <c r="H52" s="27"/>
      <c r="I52" s="27"/>
    </row>
    <row r="53" spans="2:9">
      <c r="B53" s="1" t="s">
        <v>94</v>
      </c>
    </row>
    <row r="54" spans="2:9">
      <c r="B54" s="60" t="s">
        <v>60</v>
      </c>
      <c r="C54" s="60" t="s">
        <v>16</v>
      </c>
      <c r="D54" s="61" t="s">
        <v>8</v>
      </c>
      <c r="E54" s="43">
        <v>2.0455000000000001</v>
      </c>
    </row>
    <row r="55" spans="2:9" ht="16.2">
      <c r="B55" s="60" t="s">
        <v>61</v>
      </c>
      <c r="C55" s="60" t="s">
        <v>15</v>
      </c>
      <c r="D55" s="61" t="s">
        <v>4</v>
      </c>
      <c r="E55" s="2">
        <v>204.22</v>
      </c>
    </row>
    <row r="56" spans="2:9">
      <c r="B56" s="60" t="s">
        <v>95</v>
      </c>
      <c r="C56" s="60" t="s">
        <v>14</v>
      </c>
      <c r="D56" s="61" t="s">
        <v>13</v>
      </c>
      <c r="E56" s="34">
        <f>E54/E55</f>
        <v>1.0016159044168055E-2</v>
      </c>
    </row>
    <row r="57" spans="2:9">
      <c r="B57" s="62"/>
      <c r="C57" s="62"/>
    </row>
    <row r="58" spans="2:9">
      <c r="B58" s="1" t="s">
        <v>62</v>
      </c>
      <c r="C58" s="62"/>
    </row>
    <row r="59" spans="2:9">
      <c r="B59" s="60" t="s">
        <v>63</v>
      </c>
      <c r="C59" s="60" t="s">
        <v>14</v>
      </c>
      <c r="D59" s="61" t="s">
        <v>13</v>
      </c>
      <c r="E59" s="35">
        <f>E56</f>
        <v>1.0016159044168055E-2</v>
      </c>
    </row>
    <row r="60" spans="2:9" ht="28.8">
      <c r="B60" s="60" t="s">
        <v>64</v>
      </c>
      <c r="C60" s="60" t="s">
        <v>12</v>
      </c>
      <c r="D60" s="61" t="s">
        <v>13</v>
      </c>
      <c r="E60" s="35">
        <f>E59</f>
        <v>1.0016159044168055E-2</v>
      </c>
    </row>
    <row r="61" spans="2:9" ht="28.8">
      <c r="B61" s="60" t="s">
        <v>65</v>
      </c>
      <c r="C61" s="60" t="s">
        <v>11</v>
      </c>
      <c r="D61" s="61" t="s">
        <v>2</v>
      </c>
      <c r="E61" s="36">
        <f>D44</f>
        <v>11</v>
      </c>
      <c r="F61" s="63" t="s">
        <v>49</v>
      </c>
    </row>
    <row r="62" spans="2:9" ht="28.8">
      <c r="B62" s="60" t="s">
        <v>66</v>
      </c>
      <c r="C62" s="60" t="s">
        <v>10</v>
      </c>
      <c r="D62" s="61" t="s">
        <v>1</v>
      </c>
      <c r="E62" s="34">
        <f>E60/(E61*0.001)</f>
        <v>0.91055991310618689</v>
      </c>
    </row>
  </sheetData>
  <pageMargins left="0.7" right="0.7" top="0.75" bottom="0.75" header="0.3" footer="0.3"/>
  <pageSetup paperSize="9" scale="75" orientation="portrait" r:id="rId1"/>
  <rowBreaks count="2" manualBreakCount="2">
    <brk id="40" max="29" man="1"/>
    <brk id="62" max="29" man="1"/>
  </rowBreaks>
  <colBreaks count="2" manualBreakCount="2">
    <brk id="9" max="64" man="1"/>
    <brk id="20" max="6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6CC1-0C6A-4162-915F-2B6159D8AE3A}">
  <dimension ref="A1:K62"/>
  <sheetViews>
    <sheetView view="pageBreakPreview" topLeftCell="A9" zoomScale="70" zoomScaleNormal="85" zoomScaleSheetLayoutView="70" workbookViewId="0">
      <selection activeCell="E54" sqref="E54"/>
    </sheetView>
  </sheetViews>
  <sheetFormatPr defaultRowHeight="14.4"/>
  <cols>
    <col min="1" max="1" width="6.33203125" customWidth="1"/>
    <col min="2" max="2" width="24" customWidth="1"/>
    <col min="3" max="3" width="11" customWidth="1"/>
    <col min="4" max="5" width="10.44140625" customWidth="1"/>
    <col min="6" max="6" width="11.21875" customWidth="1"/>
    <col min="7" max="8" width="10.44140625" customWidth="1"/>
    <col min="9" max="9" width="11.21875" customWidth="1"/>
  </cols>
  <sheetData>
    <row r="1" spans="1:11">
      <c r="B1" s="1" t="s">
        <v>75</v>
      </c>
      <c r="K1" s="1" t="s">
        <v>38</v>
      </c>
    </row>
    <row r="3" spans="1:11">
      <c r="B3" s="21" t="s">
        <v>39</v>
      </c>
    </row>
    <row r="4" spans="1:11">
      <c r="B4" s="1"/>
      <c r="F4" s="1" t="s">
        <v>40</v>
      </c>
      <c r="I4" s="1" t="s">
        <v>41</v>
      </c>
    </row>
    <row r="5" spans="1:11" ht="16.2">
      <c r="A5" s="22" t="s">
        <v>17</v>
      </c>
      <c r="B5" s="22" t="s">
        <v>11</v>
      </c>
      <c r="C5" s="22" t="s">
        <v>20</v>
      </c>
      <c r="D5" s="23" t="s">
        <v>42</v>
      </c>
      <c r="E5" s="23" t="s">
        <v>43</v>
      </c>
      <c r="F5" s="24" t="s">
        <v>44</v>
      </c>
      <c r="G5" s="23" t="s">
        <v>45</v>
      </c>
      <c r="H5" s="23" t="s">
        <v>46</v>
      </c>
      <c r="I5" s="24" t="s">
        <v>47</v>
      </c>
    </row>
    <row r="6" spans="1:11">
      <c r="A6" s="22"/>
      <c r="B6" s="22" t="s">
        <v>19</v>
      </c>
      <c r="C6" s="22"/>
      <c r="D6" s="22" t="s">
        <v>19</v>
      </c>
      <c r="E6" s="25"/>
      <c r="F6" s="25"/>
      <c r="G6" s="25"/>
      <c r="H6" s="25"/>
      <c r="I6" s="25"/>
    </row>
    <row r="7" spans="1:11">
      <c r="A7" s="26">
        <v>1</v>
      </c>
      <c r="B7" s="44">
        <v>0</v>
      </c>
      <c r="C7" s="44">
        <v>3.96</v>
      </c>
      <c r="D7" s="3"/>
      <c r="E7" s="3"/>
      <c r="F7" s="3"/>
      <c r="G7" s="3"/>
      <c r="H7" s="3"/>
      <c r="I7" s="3"/>
    </row>
    <row r="8" spans="1:11">
      <c r="A8" s="26">
        <v>2</v>
      </c>
      <c r="B8" s="44">
        <v>0.5</v>
      </c>
      <c r="C8" s="44">
        <v>4.1100000000000003</v>
      </c>
      <c r="D8" s="3">
        <f>B8-B7</f>
        <v>0.5</v>
      </c>
      <c r="E8" s="3">
        <f>C8-C7</f>
        <v>0.15000000000000036</v>
      </c>
      <c r="F8" s="3">
        <f>E8/D8</f>
        <v>0.30000000000000071</v>
      </c>
      <c r="G8" s="3"/>
      <c r="H8" s="3"/>
      <c r="I8" s="3"/>
    </row>
    <row r="9" spans="1:11">
      <c r="A9" s="26">
        <v>3</v>
      </c>
      <c r="B9" s="44">
        <v>1</v>
      </c>
      <c r="C9" s="44">
        <v>4.22</v>
      </c>
      <c r="D9" s="3">
        <f t="shared" ref="D9:E24" si="0">B9-B8</f>
        <v>0.5</v>
      </c>
      <c r="E9" s="3">
        <f t="shared" si="0"/>
        <v>0.10999999999999943</v>
      </c>
      <c r="F9" s="3">
        <f t="shared" ref="F9:F39" si="1">E9/D9</f>
        <v>0.21999999999999886</v>
      </c>
      <c r="G9" s="3">
        <f>D9-D8</f>
        <v>0</v>
      </c>
      <c r="H9" s="3">
        <f>E9-E8</f>
        <v>-4.0000000000000924E-2</v>
      </c>
      <c r="I9" s="3">
        <f>F9-F8</f>
        <v>-8.0000000000001847E-2</v>
      </c>
    </row>
    <row r="10" spans="1:11">
      <c r="A10" s="26">
        <v>4</v>
      </c>
      <c r="B10" s="44">
        <v>1.5</v>
      </c>
      <c r="C10" s="44">
        <v>4.3499999999999996</v>
      </c>
      <c r="D10" s="3">
        <f t="shared" si="0"/>
        <v>0.5</v>
      </c>
      <c r="E10" s="3">
        <f t="shared" si="0"/>
        <v>0.12999999999999989</v>
      </c>
      <c r="F10" s="3">
        <f t="shared" si="1"/>
        <v>0.25999999999999979</v>
      </c>
      <c r="G10" s="3">
        <f t="shared" ref="G10:I25" si="2">D10-D9</f>
        <v>0</v>
      </c>
      <c r="H10" s="3">
        <f t="shared" si="2"/>
        <v>2.0000000000000462E-2</v>
      </c>
      <c r="I10" s="3">
        <f t="shared" si="2"/>
        <v>4.0000000000000924E-2</v>
      </c>
    </row>
    <row r="11" spans="1:11">
      <c r="A11" s="26">
        <v>5</v>
      </c>
      <c r="B11" s="44">
        <v>2</v>
      </c>
      <c r="C11" s="44">
        <v>4.46</v>
      </c>
      <c r="D11" s="3">
        <f t="shared" si="0"/>
        <v>0.5</v>
      </c>
      <c r="E11" s="3">
        <f t="shared" si="0"/>
        <v>0.11000000000000032</v>
      </c>
      <c r="F11" s="3">
        <f t="shared" si="1"/>
        <v>0.22000000000000064</v>
      </c>
      <c r="G11" s="3">
        <f t="shared" si="2"/>
        <v>0</v>
      </c>
      <c r="H11" s="3">
        <f t="shared" si="2"/>
        <v>-1.9999999999999574E-2</v>
      </c>
      <c r="I11" s="3">
        <f t="shared" si="2"/>
        <v>-3.9999999999999147E-2</v>
      </c>
    </row>
    <row r="12" spans="1:11">
      <c r="A12" s="26">
        <v>6</v>
      </c>
      <c r="B12" s="44">
        <v>2.5</v>
      </c>
      <c r="C12" s="44">
        <v>4.5599999999999996</v>
      </c>
      <c r="D12" s="3">
        <f t="shared" si="0"/>
        <v>0.5</v>
      </c>
      <c r="E12" s="3">
        <f t="shared" si="0"/>
        <v>9.9999999999999645E-2</v>
      </c>
      <c r="F12" s="3">
        <f t="shared" si="1"/>
        <v>0.19999999999999929</v>
      </c>
      <c r="G12" s="3">
        <f t="shared" si="2"/>
        <v>0</v>
      </c>
      <c r="H12" s="3">
        <f t="shared" si="2"/>
        <v>-1.0000000000000675E-2</v>
      </c>
      <c r="I12" s="3">
        <f t="shared" si="2"/>
        <v>-2.000000000000135E-2</v>
      </c>
    </row>
    <row r="13" spans="1:11">
      <c r="A13" s="26">
        <v>7</v>
      </c>
      <c r="B13" s="44">
        <v>3</v>
      </c>
      <c r="C13" s="44">
        <v>4.66</v>
      </c>
      <c r="D13" s="3">
        <f t="shared" si="0"/>
        <v>0.5</v>
      </c>
      <c r="E13" s="3">
        <f t="shared" si="0"/>
        <v>0.10000000000000053</v>
      </c>
      <c r="F13" s="3">
        <f t="shared" si="1"/>
        <v>0.20000000000000107</v>
      </c>
      <c r="G13" s="3">
        <f t="shared" si="2"/>
        <v>0</v>
      </c>
      <c r="H13" s="3">
        <f t="shared" si="2"/>
        <v>8.8817841970012523E-16</v>
      </c>
      <c r="I13" s="3">
        <f t="shared" si="2"/>
        <v>1.7763568394002505E-15</v>
      </c>
    </row>
    <row r="14" spans="1:11">
      <c r="A14" s="26">
        <v>8</v>
      </c>
      <c r="B14" s="44">
        <v>3.5</v>
      </c>
      <c r="C14" s="44">
        <v>4.7300000000000004</v>
      </c>
      <c r="D14" s="3">
        <f t="shared" si="0"/>
        <v>0.5</v>
      </c>
      <c r="E14" s="3">
        <f t="shared" si="0"/>
        <v>7.0000000000000284E-2</v>
      </c>
      <c r="F14" s="3">
        <f t="shared" si="1"/>
        <v>0.14000000000000057</v>
      </c>
      <c r="G14" s="3">
        <f t="shared" si="2"/>
        <v>0</v>
      </c>
      <c r="H14" s="3">
        <f t="shared" si="2"/>
        <v>-3.0000000000000249E-2</v>
      </c>
      <c r="I14" s="3">
        <f t="shared" si="2"/>
        <v>-6.0000000000000497E-2</v>
      </c>
    </row>
    <row r="15" spans="1:11">
      <c r="A15" s="26">
        <v>9</v>
      </c>
      <c r="B15" s="44">
        <v>4</v>
      </c>
      <c r="C15" s="44">
        <v>4.82</v>
      </c>
      <c r="D15" s="3">
        <f t="shared" si="0"/>
        <v>0.5</v>
      </c>
      <c r="E15" s="3">
        <f t="shared" si="0"/>
        <v>8.9999999999999858E-2</v>
      </c>
      <c r="F15" s="3">
        <f t="shared" si="1"/>
        <v>0.17999999999999972</v>
      </c>
      <c r="G15" s="3">
        <f t="shared" si="2"/>
        <v>0</v>
      </c>
      <c r="H15" s="3">
        <f t="shared" si="2"/>
        <v>1.9999999999999574E-2</v>
      </c>
      <c r="I15" s="3">
        <f t="shared" si="2"/>
        <v>3.9999999999999147E-2</v>
      </c>
    </row>
    <row r="16" spans="1:11">
      <c r="A16" s="26">
        <v>10</v>
      </c>
      <c r="B16" s="44">
        <v>4.5</v>
      </c>
      <c r="C16" s="44">
        <v>4.9000000000000004</v>
      </c>
      <c r="D16" s="3">
        <f t="shared" si="0"/>
        <v>0.5</v>
      </c>
      <c r="E16" s="3">
        <f t="shared" si="0"/>
        <v>8.0000000000000071E-2</v>
      </c>
      <c r="F16" s="3">
        <f t="shared" si="1"/>
        <v>0.16000000000000014</v>
      </c>
      <c r="G16" s="3">
        <f t="shared" si="2"/>
        <v>0</v>
      </c>
      <c r="H16" s="3">
        <f t="shared" si="2"/>
        <v>-9.9999999999997868E-3</v>
      </c>
      <c r="I16" s="3">
        <f t="shared" si="2"/>
        <v>-1.9999999999999574E-2</v>
      </c>
    </row>
    <row r="17" spans="1:9">
      <c r="A17" s="26">
        <v>11</v>
      </c>
      <c r="B17" s="44">
        <v>5</v>
      </c>
      <c r="C17" s="44">
        <v>4.97</v>
      </c>
      <c r="D17" s="3">
        <f t="shared" si="0"/>
        <v>0.5</v>
      </c>
      <c r="E17" s="3">
        <f t="shared" si="0"/>
        <v>6.9999999999999396E-2</v>
      </c>
      <c r="F17" s="3">
        <f t="shared" si="1"/>
        <v>0.13999999999999879</v>
      </c>
      <c r="G17" s="3">
        <f t="shared" si="2"/>
        <v>0</v>
      </c>
      <c r="H17" s="3">
        <f t="shared" si="2"/>
        <v>-1.0000000000000675E-2</v>
      </c>
      <c r="I17" s="3">
        <f t="shared" si="2"/>
        <v>-2.000000000000135E-2</v>
      </c>
    </row>
    <row r="18" spans="1:9">
      <c r="A18" s="26">
        <v>12</v>
      </c>
      <c r="B18" s="44">
        <v>5.5</v>
      </c>
      <c r="C18" s="44">
        <v>5.0599999999999996</v>
      </c>
      <c r="D18" s="3">
        <f t="shared" si="0"/>
        <v>0.5</v>
      </c>
      <c r="E18" s="3">
        <f t="shared" si="0"/>
        <v>8.9999999999999858E-2</v>
      </c>
      <c r="F18" s="3">
        <f t="shared" si="1"/>
        <v>0.17999999999999972</v>
      </c>
      <c r="G18" s="3">
        <f t="shared" si="2"/>
        <v>0</v>
      </c>
      <c r="H18" s="3">
        <f t="shared" si="2"/>
        <v>2.0000000000000462E-2</v>
      </c>
      <c r="I18" s="3">
        <f t="shared" si="2"/>
        <v>4.0000000000000924E-2</v>
      </c>
    </row>
    <row r="19" spans="1:9">
      <c r="A19" s="26">
        <v>13</v>
      </c>
      <c r="B19" s="44">
        <v>6</v>
      </c>
      <c r="C19" s="44">
        <v>5.13</v>
      </c>
      <c r="D19" s="3">
        <f t="shared" si="0"/>
        <v>0.5</v>
      </c>
      <c r="E19" s="3">
        <f t="shared" si="0"/>
        <v>7.0000000000000284E-2</v>
      </c>
      <c r="F19" s="3">
        <f t="shared" si="1"/>
        <v>0.14000000000000057</v>
      </c>
      <c r="G19" s="3">
        <f t="shared" si="2"/>
        <v>0</v>
      </c>
      <c r="H19" s="3">
        <f t="shared" si="2"/>
        <v>-1.9999999999999574E-2</v>
      </c>
      <c r="I19" s="3">
        <f t="shared" si="2"/>
        <v>-3.9999999999999147E-2</v>
      </c>
    </row>
    <row r="20" spans="1:9">
      <c r="A20" s="26">
        <v>14</v>
      </c>
      <c r="B20" s="44">
        <v>6.5</v>
      </c>
      <c r="C20" s="44">
        <v>5.2</v>
      </c>
      <c r="D20" s="3">
        <f t="shared" si="0"/>
        <v>0.5</v>
      </c>
      <c r="E20" s="3">
        <f t="shared" si="0"/>
        <v>7.0000000000000284E-2</v>
      </c>
      <c r="F20" s="3">
        <f t="shared" si="1"/>
        <v>0.14000000000000057</v>
      </c>
      <c r="G20" s="3">
        <f t="shared" si="2"/>
        <v>0</v>
      </c>
      <c r="H20" s="3">
        <f t="shared" si="2"/>
        <v>0</v>
      </c>
      <c r="I20" s="3">
        <f t="shared" si="2"/>
        <v>0</v>
      </c>
    </row>
    <row r="21" spans="1:9">
      <c r="A21" s="26">
        <v>15</v>
      </c>
      <c r="B21" s="44">
        <v>7</v>
      </c>
      <c r="C21" s="44">
        <v>5.29</v>
      </c>
      <c r="D21" s="3">
        <f t="shared" si="0"/>
        <v>0.5</v>
      </c>
      <c r="E21" s="3">
        <f t="shared" si="0"/>
        <v>8.9999999999999858E-2</v>
      </c>
      <c r="F21" s="3">
        <f t="shared" si="1"/>
        <v>0.17999999999999972</v>
      </c>
      <c r="G21" s="3">
        <f t="shared" si="2"/>
        <v>0</v>
      </c>
      <c r="H21" s="3">
        <f t="shared" si="2"/>
        <v>1.9999999999999574E-2</v>
      </c>
      <c r="I21" s="3">
        <f t="shared" si="2"/>
        <v>3.9999999999999147E-2</v>
      </c>
    </row>
    <row r="22" spans="1:9">
      <c r="A22" s="26">
        <v>16</v>
      </c>
      <c r="B22" s="44">
        <v>7.5</v>
      </c>
      <c r="C22" s="44">
        <v>5.38</v>
      </c>
      <c r="D22" s="3">
        <f t="shared" si="0"/>
        <v>0.5</v>
      </c>
      <c r="E22" s="3">
        <f t="shared" si="0"/>
        <v>8.9999999999999858E-2</v>
      </c>
      <c r="F22" s="3">
        <f t="shared" si="1"/>
        <v>0.17999999999999972</v>
      </c>
      <c r="G22" s="3">
        <f t="shared" si="2"/>
        <v>0</v>
      </c>
      <c r="H22" s="3">
        <f t="shared" si="2"/>
        <v>0</v>
      </c>
      <c r="I22" s="3">
        <f t="shared" si="2"/>
        <v>0</v>
      </c>
    </row>
    <row r="23" spans="1:9">
      <c r="A23" s="26">
        <v>17</v>
      </c>
      <c r="B23" s="44">
        <v>8</v>
      </c>
      <c r="C23" s="44">
        <v>5.49</v>
      </c>
      <c r="D23" s="3">
        <f t="shared" si="0"/>
        <v>0.5</v>
      </c>
      <c r="E23" s="3">
        <f t="shared" si="0"/>
        <v>0.11000000000000032</v>
      </c>
      <c r="F23" s="3">
        <f t="shared" si="1"/>
        <v>0.22000000000000064</v>
      </c>
      <c r="G23" s="3">
        <f t="shared" si="2"/>
        <v>0</v>
      </c>
      <c r="H23" s="3">
        <f t="shared" si="2"/>
        <v>2.0000000000000462E-2</v>
      </c>
      <c r="I23" s="3">
        <f t="shared" si="2"/>
        <v>4.0000000000000924E-2</v>
      </c>
    </row>
    <row r="24" spans="1:9">
      <c r="A24" s="26">
        <v>18</v>
      </c>
      <c r="B24" s="44">
        <v>8.5</v>
      </c>
      <c r="C24" s="44">
        <v>5.62</v>
      </c>
      <c r="D24" s="3">
        <f t="shared" si="0"/>
        <v>0.5</v>
      </c>
      <c r="E24" s="3">
        <f t="shared" si="0"/>
        <v>0.12999999999999989</v>
      </c>
      <c r="F24" s="3">
        <f t="shared" si="1"/>
        <v>0.25999999999999979</v>
      </c>
      <c r="G24" s="3">
        <f t="shared" si="2"/>
        <v>0</v>
      </c>
      <c r="H24" s="3">
        <f t="shared" si="2"/>
        <v>1.9999999999999574E-2</v>
      </c>
      <c r="I24" s="3">
        <f t="shared" si="2"/>
        <v>3.9999999999999147E-2</v>
      </c>
    </row>
    <row r="25" spans="1:9">
      <c r="A25" s="26">
        <v>19</v>
      </c>
      <c r="B25" s="44">
        <v>9</v>
      </c>
      <c r="C25" s="44">
        <v>5.77</v>
      </c>
      <c r="D25" s="3">
        <f t="shared" ref="D25:E39" si="3">B25-B24</f>
        <v>0.5</v>
      </c>
      <c r="E25" s="3">
        <f t="shared" si="3"/>
        <v>0.14999999999999947</v>
      </c>
      <c r="F25" s="3">
        <f t="shared" si="1"/>
        <v>0.29999999999999893</v>
      </c>
      <c r="G25" s="3">
        <f t="shared" si="2"/>
        <v>0</v>
      </c>
      <c r="H25" s="3">
        <f t="shared" si="2"/>
        <v>1.9999999999999574E-2</v>
      </c>
      <c r="I25" s="3">
        <f t="shared" si="2"/>
        <v>3.9999999999999147E-2</v>
      </c>
    </row>
    <row r="26" spans="1:9">
      <c r="A26" s="26">
        <v>20</v>
      </c>
      <c r="B26" s="44">
        <v>9.5</v>
      </c>
      <c r="C26" s="44">
        <v>5.98</v>
      </c>
      <c r="D26" s="3">
        <f t="shared" si="3"/>
        <v>0.5</v>
      </c>
      <c r="E26" s="3">
        <f t="shared" si="3"/>
        <v>0.21000000000000085</v>
      </c>
      <c r="F26" s="3">
        <f t="shared" si="1"/>
        <v>0.42000000000000171</v>
      </c>
      <c r="G26" s="3">
        <f t="shared" ref="G26:I39" si="4">D26-D25</f>
        <v>0</v>
      </c>
      <c r="H26" s="3">
        <f t="shared" si="4"/>
        <v>6.0000000000001386E-2</v>
      </c>
      <c r="I26" s="3">
        <f t="shared" si="4"/>
        <v>0.12000000000000277</v>
      </c>
    </row>
    <row r="27" spans="1:9">
      <c r="A27" s="26">
        <v>21</v>
      </c>
      <c r="B27" s="44">
        <v>10</v>
      </c>
      <c r="C27" s="44">
        <v>6.31</v>
      </c>
      <c r="D27" s="3">
        <f t="shared" si="3"/>
        <v>0.5</v>
      </c>
      <c r="E27" s="3">
        <f t="shared" si="3"/>
        <v>0.32999999999999918</v>
      </c>
      <c r="F27" s="3">
        <f t="shared" si="1"/>
        <v>0.65999999999999837</v>
      </c>
      <c r="G27" s="3">
        <f t="shared" si="4"/>
        <v>0</v>
      </c>
      <c r="H27" s="3">
        <f t="shared" si="4"/>
        <v>0.11999999999999833</v>
      </c>
      <c r="I27" s="3">
        <f t="shared" si="4"/>
        <v>0.23999999999999666</v>
      </c>
    </row>
    <row r="28" spans="1:9">
      <c r="A28" s="26">
        <v>22</v>
      </c>
      <c r="B28" s="44">
        <v>10.5</v>
      </c>
      <c r="C28" s="44">
        <v>9.5</v>
      </c>
      <c r="D28" s="3">
        <f t="shared" si="3"/>
        <v>0.5</v>
      </c>
      <c r="E28" s="3">
        <f t="shared" si="3"/>
        <v>3.1900000000000004</v>
      </c>
      <c r="F28" s="3">
        <f t="shared" si="1"/>
        <v>6.3800000000000008</v>
      </c>
      <c r="G28" s="3">
        <f t="shared" si="4"/>
        <v>0</v>
      </c>
      <c r="H28" s="3">
        <f t="shared" si="4"/>
        <v>2.8600000000000012</v>
      </c>
      <c r="I28" s="3">
        <f t="shared" si="4"/>
        <v>5.7200000000000024</v>
      </c>
    </row>
    <row r="29" spans="1:9">
      <c r="A29" s="26">
        <v>23</v>
      </c>
      <c r="B29" s="44">
        <v>11</v>
      </c>
      <c r="C29" s="44">
        <v>11.37</v>
      </c>
      <c r="D29" s="3">
        <f t="shared" si="3"/>
        <v>0.5</v>
      </c>
      <c r="E29" s="3">
        <f t="shared" si="3"/>
        <v>1.8699999999999992</v>
      </c>
      <c r="F29" s="3">
        <f t="shared" si="1"/>
        <v>3.7399999999999984</v>
      </c>
      <c r="G29" s="3">
        <f t="shared" si="4"/>
        <v>0</v>
      </c>
      <c r="H29" s="3">
        <f t="shared" si="4"/>
        <v>-1.3200000000000012</v>
      </c>
      <c r="I29" s="3">
        <f t="shared" si="4"/>
        <v>-2.6400000000000023</v>
      </c>
    </row>
    <row r="30" spans="1:9">
      <c r="A30" s="26">
        <v>24</v>
      </c>
      <c r="B30" s="44">
        <v>11.5</v>
      </c>
      <c r="C30" s="44">
        <v>11.69</v>
      </c>
      <c r="D30" s="3">
        <f t="shared" si="3"/>
        <v>0.5</v>
      </c>
      <c r="E30" s="3">
        <f t="shared" si="3"/>
        <v>0.32000000000000028</v>
      </c>
      <c r="F30" s="3">
        <f t="shared" si="1"/>
        <v>0.64000000000000057</v>
      </c>
      <c r="G30" s="3">
        <f t="shared" si="4"/>
        <v>0</v>
      </c>
      <c r="H30" s="3">
        <f t="shared" si="4"/>
        <v>-1.5499999999999989</v>
      </c>
      <c r="I30" s="3">
        <f t="shared" si="4"/>
        <v>-3.0999999999999979</v>
      </c>
    </row>
    <row r="31" spans="1:9">
      <c r="A31" s="26">
        <v>25</v>
      </c>
      <c r="B31" s="44">
        <v>12</v>
      </c>
      <c r="C31" s="44">
        <v>11.89</v>
      </c>
      <c r="D31" s="3">
        <f t="shared" si="3"/>
        <v>0.5</v>
      </c>
      <c r="E31" s="3">
        <f t="shared" si="3"/>
        <v>0.20000000000000107</v>
      </c>
      <c r="F31" s="3">
        <f t="shared" si="1"/>
        <v>0.40000000000000213</v>
      </c>
      <c r="G31" s="3">
        <f t="shared" si="4"/>
        <v>0</v>
      </c>
      <c r="H31" s="3">
        <f t="shared" si="4"/>
        <v>-0.11999999999999922</v>
      </c>
      <c r="I31" s="3">
        <f t="shared" si="4"/>
        <v>-0.23999999999999844</v>
      </c>
    </row>
    <row r="32" spans="1:9">
      <c r="A32" s="26">
        <v>26</v>
      </c>
      <c r="B32" s="44">
        <v>12.5</v>
      </c>
      <c r="C32" s="44">
        <v>12.03</v>
      </c>
      <c r="D32" s="3">
        <f t="shared" si="3"/>
        <v>0.5</v>
      </c>
      <c r="E32" s="3">
        <f t="shared" si="3"/>
        <v>0.13999999999999879</v>
      </c>
      <c r="F32" s="3">
        <f t="shared" si="1"/>
        <v>0.27999999999999758</v>
      </c>
      <c r="G32" s="3">
        <f t="shared" si="4"/>
        <v>0</v>
      </c>
      <c r="H32" s="3">
        <f t="shared" si="4"/>
        <v>-6.0000000000002274E-2</v>
      </c>
      <c r="I32" s="3">
        <f t="shared" si="4"/>
        <v>-0.12000000000000455</v>
      </c>
    </row>
    <row r="33" spans="1:9">
      <c r="A33" s="26">
        <v>27</v>
      </c>
      <c r="B33" s="44">
        <v>13</v>
      </c>
      <c r="C33" s="44">
        <v>12.11</v>
      </c>
      <c r="D33" s="3">
        <f t="shared" si="3"/>
        <v>0.5</v>
      </c>
      <c r="E33" s="3">
        <f t="shared" si="3"/>
        <v>8.0000000000000071E-2</v>
      </c>
      <c r="F33" s="3">
        <f t="shared" si="1"/>
        <v>0.16000000000000014</v>
      </c>
      <c r="G33" s="3">
        <f t="shared" si="4"/>
        <v>0</v>
      </c>
      <c r="H33" s="3">
        <f t="shared" si="4"/>
        <v>-5.9999999999998721E-2</v>
      </c>
      <c r="I33" s="3">
        <f t="shared" si="4"/>
        <v>-0.11999999999999744</v>
      </c>
    </row>
    <row r="34" spans="1:9">
      <c r="A34" s="26">
        <v>28</v>
      </c>
      <c r="B34" s="44">
        <v>13.5</v>
      </c>
      <c r="C34" s="44"/>
      <c r="D34" s="3">
        <f t="shared" si="3"/>
        <v>0.5</v>
      </c>
      <c r="E34" s="3">
        <f t="shared" si="3"/>
        <v>-12.11</v>
      </c>
      <c r="F34" s="3">
        <f t="shared" si="1"/>
        <v>-24.22</v>
      </c>
      <c r="G34" s="3">
        <f t="shared" si="4"/>
        <v>0</v>
      </c>
      <c r="H34" s="3">
        <f t="shared" si="4"/>
        <v>-12.19</v>
      </c>
      <c r="I34" s="3">
        <f t="shared" si="4"/>
        <v>-24.38</v>
      </c>
    </row>
    <row r="35" spans="1:9">
      <c r="A35" s="26">
        <v>29</v>
      </c>
      <c r="B35" s="44">
        <v>14</v>
      </c>
      <c r="C35" s="44"/>
      <c r="D35" s="3">
        <f t="shared" si="3"/>
        <v>0.5</v>
      </c>
      <c r="E35" s="3">
        <f t="shared" si="3"/>
        <v>0</v>
      </c>
      <c r="F35" s="3">
        <f t="shared" si="1"/>
        <v>0</v>
      </c>
      <c r="G35" s="3">
        <f t="shared" si="4"/>
        <v>0</v>
      </c>
      <c r="H35" s="3">
        <f t="shared" si="4"/>
        <v>12.11</v>
      </c>
      <c r="I35" s="3">
        <f t="shared" si="4"/>
        <v>24.22</v>
      </c>
    </row>
    <row r="36" spans="1:9">
      <c r="A36" s="26">
        <v>30</v>
      </c>
      <c r="B36" s="44">
        <v>14.5</v>
      </c>
      <c r="C36" s="44"/>
      <c r="D36" s="3">
        <f t="shared" si="3"/>
        <v>0.5</v>
      </c>
      <c r="E36" s="3">
        <f t="shared" si="3"/>
        <v>0</v>
      </c>
      <c r="F36" s="3">
        <f t="shared" si="1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</row>
    <row r="37" spans="1:9">
      <c r="A37" s="26">
        <v>31</v>
      </c>
      <c r="B37" s="44">
        <v>15</v>
      </c>
      <c r="C37" s="44"/>
      <c r="D37" s="3">
        <f t="shared" si="3"/>
        <v>0.5</v>
      </c>
      <c r="E37" s="3">
        <f t="shared" si="3"/>
        <v>0</v>
      </c>
      <c r="F37" s="3">
        <f t="shared" si="1"/>
        <v>0</v>
      </c>
      <c r="G37" s="3">
        <f t="shared" si="4"/>
        <v>0</v>
      </c>
      <c r="H37" s="3">
        <f t="shared" si="4"/>
        <v>0</v>
      </c>
      <c r="I37" s="3">
        <f t="shared" si="4"/>
        <v>0</v>
      </c>
    </row>
    <row r="38" spans="1:9">
      <c r="A38" s="26">
        <v>32</v>
      </c>
      <c r="B38" s="44">
        <v>15.5</v>
      </c>
      <c r="C38" s="44"/>
      <c r="D38" s="3">
        <f t="shared" si="3"/>
        <v>0.5</v>
      </c>
      <c r="E38" s="3">
        <f t="shared" si="3"/>
        <v>0</v>
      </c>
      <c r="F38" s="3">
        <f t="shared" si="1"/>
        <v>0</v>
      </c>
      <c r="G38" s="3">
        <f t="shared" si="4"/>
        <v>0</v>
      </c>
      <c r="H38" s="3">
        <f t="shared" si="4"/>
        <v>0</v>
      </c>
      <c r="I38" s="3">
        <f t="shared" si="4"/>
        <v>0</v>
      </c>
    </row>
    <row r="39" spans="1:9">
      <c r="A39" s="26">
        <v>33</v>
      </c>
      <c r="B39" s="44">
        <v>16</v>
      </c>
      <c r="C39" s="44"/>
      <c r="D39" s="3">
        <f t="shared" si="3"/>
        <v>0.5</v>
      </c>
      <c r="E39" s="3">
        <f t="shared" si="3"/>
        <v>0</v>
      </c>
      <c r="F39" s="3">
        <f t="shared" si="1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</row>
    <row r="40" spans="1:9">
      <c r="D40" s="27"/>
      <c r="E40" s="27"/>
      <c r="F40" s="27"/>
      <c r="G40" s="27"/>
      <c r="H40" s="27"/>
      <c r="I40" s="27"/>
    </row>
    <row r="41" spans="1:9">
      <c r="B41" s="1" t="s">
        <v>48</v>
      </c>
      <c r="F41" s="28"/>
      <c r="G41" s="27"/>
      <c r="H41" s="27"/>
      <c r="I41" s="27"/>
    </row>
    <row r="42" spans="1:9">
      <c r="B42" s="5" t="s">
        <v>49</v>
      </c>
      <c r="F42" s="28"/>
      <c r="G42" s="27"/>
      <c r="H42" s="27"/>
      <c r="I42" s="27"/>
    </row>
    <row r="43" spans="1:9">
      <c r="B43" s="29" t="s">
        <v>50</v>
      </c>
      <c r="C43" s="20"/>
      <c r="D43" s="30">
        <f>MAX(F7:F39)</f>
        <v>6.3800000000000008</v>
      </c>
      <c r="E43" t="s">
        <v>70</v>
      </c>
      <c r="F43" s="28"/>
      <c r="G43" s="27"/>
      <c r="H43" s="27"/>
      <c r="I43" s="27"/>
    </row>
    <row r="44" spans="1:9">
      <c r="B44" s="20" t="s">
        <v>11</v>
      </c>
      <c r="C44" s="20" t="s">
        <v>19</v>
      </c>
      <c r="D44" s="38">
        <f>INDEX(B7:B39,MATCH(D43,F7:F39,0))</f>
        <v>10.5</v>
      </c>
      <c r="E44" t="s">
        <v>71</v>
      </c>
      <c r="F44" s="28"/>
      <c r="G44" s="27"/>
      <c r="H44" s="27"/>
      <c r="I44" s="27"/>
    </row>
    <row r="45" spans="1:9">
      <c r="F45" s="28"/>
      <c r="G45" s="27"/>
      <c r="H45" s="27"/>
      <c r="I45" s="27"/>
    </row>
    <row r="46" spans="1:9">
      <c r="B46" t="s">
        <v>51</v>
      </c>
      <c r="F46" s="28"/>
      <c r="G46" s="27"/>
      <c r="H46" s="27"/>
      <c r="I46" s="27"/>
    </row>
    <row r="47" spans="1:9" ht="43.2">
      <c r="B47" s="31" t="s">
        <v>52</v>
      </c>
      <c r="C47" s="19" t="s">
        <v>53</v>
      </c>
      <c r="D47" s="19" t="s">
        <v>19</v>
      </c>
      <c r="E47" s="46"/>
      <c r="F47" s="28"/>
      <c r="G47" s="27"/>
      <c r="H47" s="27"/>
      <c r="I47" s="27"/>
    </row>
    <row r="48" spans="1:9" ht="43.2">
      <c r="B48" s="31" t="s">
        <v>54</v>
      </c>
      <c r="C48" s="32" t="s">
        <v>55</v>
      </c>
      <c r="D48" s="19" t="s">
        <v>19</v>
      </c>
      <c r="E48" s="46"/>
      <c r="F48" s="28"/>
      <c r="G48" s="27"/>
      <c r="H48" s="27"/>
      <c r="I48" s="27"/>
    </row>
    <row r="49" spans="2:9" ht="28.8">
      <c r="B49" s="31" t="s">
        <v>56</v>
      </c>
      <c r="C49" s="47" t="s">
        <v>72</v>
      </c>
      <c r="D49" s="19"/>
      <c r="E49" s="46"/>
      <c r="F49" s="28"/>
      <c r="G49" s="27"/>
      <c r="H49" s="27"/>
      <c r="I49" s="27"/>
    </row>
    <row r="50" spans="2:9" ht="28.8">
      <c r="B50" s="31" t="s">
        <v>57</v>
      </c>
      <c r="C50" s="48" t="s">
        <v>73</v>
      </c>
      <c r="D50" s="19"/>
      <c r="E50" s="46"/>
      <c r="F50" s="28"/>
      <c r="G50" s="27"/>
      <c r="H50" s="27"/>
      <c r="I50" s="27"/>
    </row>
    <row r="51" spans="2:9" ht="43.8">
      <c r="B51" s="31" t="s">
        <v>58</v>
      </c>
      <c r="C51" s="32" t="s">
        <v>59</v>
      </c>
      <c r="D51" s="19" t="s">
        <v>19</v>
      </c>
      <c r="E51" s="33" t="e">
        <f>E47+E48*(E49/(E49+ABS(E50)))</f>
        <v>#DIV/0!</v>
      </c>
      <c r="G51" s="27"/>
      <c r="H51" s="27"/>
      <c r="I51" s="27"/>
    </row>
    <row r="52" spans="2:9">
      <c r="F52" s="28"/>
      <c r="G52" s="27"/>
      <c r="H52" s="27"/>
      <c r="I52" s="27"/>
    </row>
    <row r="53" spans="2:9">
      <c r="B53" s="1" t="s">
        <v>94</v>
      </c>
    </row>
    <row r="54" spans="2:9">
      <c r="B54" s="60" t="s">
        <v>60</v>
      </c>
      <c r="C54" s="60" t="s">
        <v>16</v>
      </c>
      <c r="D54" s="61" t="s">
        <v>8</v>
      </c>
      <c r="E54" s="43">
        <v>2.0455000000000001</v>
      </c>
    </row>
    <row r="55" spans="2:9" ht="16.2">
      <c r="B55" s="60" t="s">
        <v>61</v>
      </c>
      <c r="C55" s="60" t="s">
        <v>15</v>
      </c>
      <c r="D55" s="61" t="s">
        <v>4</v>
      </c>
      <c r="E55" s="2">
        <v>204.22</v>
      </c>
    </row>
    <row r="56" spans="2:9">
      <c r="B56" s="60" t="s">
        <v>95</v>
      </c>
      <c r="C56" s="60" t="s">
        <v>14</v>
      </c>
      <c r="D56" s="61" t="s">
        <v>13</v>
      </c>
      <c r="E56" s="34">
        <f>E54/E55</f>
        <v>1.0016159044168055E-2</v>
      </c>
    </row>
    <row r="57" spans="2:9">
      <c r="B57" s="62"/>
      <c r="C57" s="62"/>
    </row>
    <row r="58" spans="2:9">
      <c r="B58" s="1" t="s">
        <v>62</v>
      </c>
      <c r="C58" s="62"/>
    </row>
    <row r="59" spans="2:9">
      <c r="B59" s="60" t="s">
        <v>63</v>
      </c>
      <c r="C59" s="60" t="s">
        <v>14</v>
      </c>
      <c r="D59" s="61" t="s">
        <v>13</v>
      </c>
      <c r="E59" s="35">
        <f>E56</f>
        <v>1.0016159044168055E-2</v>
      </c>
    </row>
    <row r="60" spans="2:9">
      <c r="B60" s="60" t="s">
        <v>64</v>
      </c>
      <c r="C60" s="60" t="s">
        <v>12</v>
      </c>
      <c r="D60" s="61" t="s">
        <v>13</v>
      </c>
      <c r="E60" s="35">
        <f>E59</f>
        <v>1.0016159044168055E-2</v>
      </c>
    </row>
    <row r="61" spans="2:9" ht="28.8">
      <c r="B61" s="60" t="s">
        <v>65</v>
      </c>
      <c r="C61" s="60" t="s">
        <v>11</v>
      </c>
      <c r="D61" s="61" t="s">
        <v>2</v>
      </c>
      <c r="E61" s="36">
        <f>D44</f>
        <v>10.5</v>
      </c>
      <c r="F61" s="63" t="s">
        <v>49</v>
      </c>
    </row>
    <row r="62" spans="2:9" ht="28.8">
      <c r="B62" s="60" t="s">
        <v>66</v>
      </c>
      <c r="C62" s="60" t="s">
        <v>10</v>
      </c>
      <c r="D62" s="61" t="s">
        <v>1</v>
      </c>
      <c r="E62" s="34">
        <f>E60/(E61*0.001)</f>
        <v>0.95391990896838608</v>
      </c>
    </row>
  </sheetData>
  <pageMargins left="0.7" right="0.7" top="0.75" bottom="0.75" header="0.3" footer="0.3"/>
  <pageSetup paperSize="9" scale="75" orientation="portrait" r:id="rId1"/>
  <rowBreaks count="2" manualBreakCount="2">
    <brk id="40" max="29" man="1"/>
    <brk id="62" max="29" man="1"/>
  </rowBreaks>
  <colBreaks count="2" manualBreakCount="2">
    <brk id="9" max="64" man="1"/>
    <brk id="20" max="6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9E98-F7D4-4480-B479-30F85509CF90}">
  <dimension ref="A1:K62"/>
  <sheetViews>
    <sheetView view="pageBreakPreview" zoomScale="60" zoomScaleNormal="85" workbookViewId="0">
      <selection activeCell="E54" sqref="E54"/>
    </sheetView>
  </sheetViews>
  <sheetFormatPr defaultRowHeight="14.4"/>
  <cols>
    <col min="1" max="1" width="6.33203125" customWidth="1"/>
    <col min="2" max="2" width="24" customWidth="1"/>
    <col min="3" max="3" width="11" customWidth="1"/>
    <col min="4" max="5" width="10.44140625" customWidth="1"/>
    <col min="6" max="6" width="11.21875" customWidth="1"/>
    <col min="7" max="8" width="10.44140625" customWidth="1"/>
    <col min="9" max="9" width="11.21875" customWidth="1"/>
  </cols>
  <sheetData>
    <row r="1" spans="1:11">
      <c r="B1" s="1" t="s">
        <v>75</v>
      </c>
      <c r="K1" s="1" t="s">
        <v>38</v>
      </c>
    </row>
    <row r="3" spans="1:11">
      <c r="B3" s="21" t="s">
        <v>39</v>
      </c>
    </row>
    <row r="4" spans="1:11">
      <c r="B4" s="1"/>
      <c r="F4" s="1" t="s">
        <v>40</v>
      </c>
      <c r="I4" s="1" t="s">
        <v>41</v>
      </c>
    </row>
    <row r="5" spans="1:11" ht="16.2">
      <c r="A5" s="22" t="s">
        <v>17</v>
      </c>
      <c r="B5" s="22" t="s">
        <v>11</v>
      </c>
      <c r="C5" s="22" t="s">
        <v>20</v>
      </c>
      <c r="D5" s="23" t="s">
        <v>42</v>
      </c>
      <c r="E5" s="23" t="s">
        <v>43</v>
      </c>
      <c r="F5" s="24" t="s">
        <v>44</v>
      </c>
      <c r="G5" s="23" t="s">
        <v>45</v>
      </c>
      <c r="H5" s="23" t="s">
        <v>46</v>
      </c>
      <c r="I5" s="24" t="s">
        <v>47</v>
      </c>
    </row>
    <row r="6" spans="1:11">
      <c r="A6" s="22"/>
      <c r="B6" s="22" t="s">
        <v>19</v>
      </c>
      <c r="C6" s="22"/>
      <c r="D6" s="22" t="s">
        <v>19</v>
      </c>
      <c r="E6" s="25"/>
      <c r="F6" s="25"/>
      <c r="G6" s="25"/>
      <c r="H6" s="25"/>
      <c r="I6" s="25"/>
    </row>
    <row r="7" spans="1:11">
      <c r="A7" s="26">
        <v>1</v>
      </c>
      <c r="B7" s="44">
        <v>0</v>
      </c>
      <c r="C7" s="45"/>
      <c r="D7" s="3"/>
      <c r="E7" s="3"/>
      <c r="F7" s="3"/>
      <c r="G7" s="3"/>
      <c r="H7" s="3"/>
      <c r="I7" s="3"/>
    </row>
    <row r="8" spans="1:11">
      <c r="A8" s="26">
        <v>2</v>
      </c>
      <c r="B8" s="44">
        <v>0.5</v>
      </c>
      <c r="C8" s="45"/>
      <c r="D8" s="3">
        <f>B8-B7</f>
        <v>0.5</v>
      </c>
      <c r="E8" s="3">
        <f>C8-C7</f>
        <v>0</v>
      </c>
      <c r="F8" s="3">
        <f>E8/D8</f>
        <v>0</v>
      </c>
      <c r="G8" s="3"/>
      <c r="H8" s="3"/>
      <c r="I8" s="3"/>
    </row>
    <row r="9" spans="1:11">
      <c r="A9" s="26">
        <v>3</v>
      </c>
      <c r="B9" s="44">
        <v>1</v>
      </c>
      <c r="C9" s="45"/>
      <c r="D9" s="3">
        <f t="shared" ref="D9:E24" si="0">B9-B8</f>
        <v>0.5</v>
      </c>
      <c r="E9" s="3">
        <f t="shared" si="0"/>
        <v>0</v>
      </c>
      <c r="F9" s="3">
        <f t="shared" ref="F9:F39" si="1">E9/D9</f>
        <v>0</v>
      </c>
      <c r="G9" s="3">
        <f>D9-D8</f>
        <v>0</v>
      </c>
      <c r="H9" s="3">
        <f>E9-E8</f>
        <v>0</v>
      </c>
      <c r="I9" s="3">
        <f>F9-F8</f>
        <v>0</v>
      </c>
    </row>
    <row r="10" spans="1:11">
      <c r="A10" s="26">
        <v>4</v>
      </c>
      <c r="B10" s="44">
        <v>1.5</v>
      </c>
      <c r="C10" s="45"/>
      <c r="D10" s="3">
        <f t="shared" si="0"/>
        <v>0.5</v>
      </c>
      <c r="E10" s="3">
        <f t="shared" si="0"/>
        <v>0</v>
      </c>
      <c r="F10" s="3">
        <f t="shared" si="1"/>
        <v>0</v>
      </c>
      <c r="G10" s="3">
        <f t="shared" ref="G10:I25" si="2">D10-D9</f>
        <v>0</v>
      </c>
      <c r="H10" s="3">
        <f t="shared" si="2"/>
        <v>0</v>
      </c>
      <c r="I10" s="3">
        <f t="shared" si="2"/>
        <v>0</v>
      </c>
    </row>
    <row r="11" spans="1:11">
      <c r="A11" s="26">
        <v>5</v>
      </c>
      <c r="B11" s="44">
        <v>2</v>
      </c>
      <c r="C11" s="45"/>
      <c r="D11" s="3">
        <f t="shared" si="0"/>
        <v>0.5</v>
      </c>
      <c r="E11" s="3">
        <f t="shared" si="0"/>
        <v>0</v>
      </c>
      <c r="F11" s="3">
        <f t="shared" si="1"/>
        <v>0</v>
      </c>
      <c r="G11" s="3">
        <f t="shared" si="2"/>
        <v>0</v>
      </c>
      <c r="H11" s="3">
        <f t="shared" si="2"/>
        <v>0</v>
      </c>
      <c r="I11" s="3">
        <f t="shared" si="2"/>
        <v>0</v>
      </c>
    </row>
    <row r="12" spans="1:11">
      <c r="A12" s="26">
        <v>6</v>
      </c>
      <c r="B12" s="44">
        <v>2.5</v>
      </c>
      <c r="C12" s="45"/>
      <c r="D12" s="3">
        <f t="shared" si="0"/>
        <v>0.5</v>
      </c>
      <c r="E12" s="3">
        <f t="shared" si="0"/>
        <v>0</v>
      </c>
      <c r="F12" s="3">
        <f t="shared" si="1"/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</row>
    <row r="13" spans="1:11">
      <c r="A13" s="26">
        <v>7</v>
      </c>
      <c r="B13" s="44">
        <v>3</v>
      </c>
      <c r="C13" s="45"/>
      <c r="D13" s="3">
        <f t="shared" si="0"/>
        <v>0.5</v>
      </c>
      <c r="E13" s="3">
        <f t="shared" si="0"/>
        <v>0</v>
      </c>
      <c r="F13" s="3">
        <f t="shared" si="1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1:11">
      <c r="A14" s="26">
        <v>8</v>
      </c>
      <c r="B14" s="44">
        <v>3.5</v>
      </c>
      <c r="C14" s="45"/>
      <c r="D14" s="3">
        <f t="shared" si="0"/>
        <v>0.5</v>
      </c>
      <c r="E14" s="3">
        <f t="shared" si="0"/>
        <v>0</v>
      </c>
      <c r="F14" s="3">
        <f t="shared" si="1"/>
        <v>0</v>
      </c>
      <c r="G14" s="3">
        <f t="shared" si="2"/>
        <v>0</v>
      </c>
      <c r="H14" s="3">
        <f t="shared" si="2"/>
        <v>0</v>
      </c>
      <c r="I14" s="3">
        <f t="shared" si="2"/>
        <v>0</v>
      </c>
    </row>
    <row r="15" spans="1:11">
      <c r="A15" s="26">
        <v>9</v>
      </c>
      <c r="B15" s="44">
        <v>4</v>
      </c>
      <c r="C15" s="45"/>
      <c r="D15" s="3">
        <f t="shared" si="0"/>
        <v>0.5</v>
      </c>
      <c r="E15" s="3">
        <f t="shared" si="0"/>
        <v>0</v>
      </c>
      <c r="F15" s="3">
        <f t="shared" si="1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</row>
    <row r="16" spans="1:11">
      <c r="A16" s="26">
        <v>10</v>
      </c>
      <c r="B16" s="44">
        <v>4.5</v>
      </c>
      <c r="C16" s="45"/>
      <c r="D16" s="3">
        <f t="shared" si="0"/>
        <v>0.5</v>
      </c>
      <c r="E16" s="3">
        <f t="shared" si="0"/>
        <v>0</v>
      </c>
      <c r="F16" s="3">
        <f t="shared" si="1"/>
        <v>0</v>
      </c>
      <c r="G16" s="3">
        <f t="shared" si="2"/>
        <v>0</v>
      </c>
      <c r="H16" s="3">
        <f t="shared" si="2"/>
        <v>0</v>
      </c>
      <c r="I16" s="3">
        <f t="shared" si="2"/>
        <v>0</v>
      </c>
    </row>
    <row r="17" spans="1:9">
      <c r="A17" s="26">
        <v>11</v>
      </c>
      <c r="B17" s="44">
        <v>5</v>
      </c>
      <c r="C17" s="45"/>
      <c r="D17" s="3">
        <f t="shared" si="0"/>
        <v>0.5</v>
      </c>
      <c r="E17" s="3">
        <f t="shared" si="0"/>
        <v>0</v>
      </c>
      <c r="F17" s="3">
        <f t="shared" si="1"/>
        <v>0</v>
      </c>
      <c r="G17" s="3">
        <f t="shared" si="2"/>
        <v>0</v>
      </c>
      <c r="H17" s="3">
        <f t="shared" si="2"/>
        <v>0</v>
      </c>
      <c r="I17" s="3">
        <f t="shared" si="2"/>
        <v>0</v>
      </c>
    </row>
    <row r="18" spans="1:9">
      <c r="A18" s="26">
        <v>12</v>
      </c>
      <c r="B18" s="44">
        <v>5.5</v>
      </c>
      <c r="C18" s="45"/>
      <c r="D18" s="3">
        <f t="shared" si="0"/>
        <v>0.5</v>
      </c>
      <c r="E18" s="3">
        <f t="shared" si="0"/>
        <v>0</v>
      </c>
      <c r="F18" s="3">
        <f t="shared" si="1"/>
        <v>0</v>
      </c>
      <c r="G18" s="3">
        <f t="shared" si="2"/>
        <v>0</v>
      </c>
      <c r="H18" s="3">
        <f t="shared" si="2"/>
        <v>0</v>
      </c>
      <c r="I18" s="3">
        <f t="shared" si="2"/>
        <v>0</v>
      </c>
    </row>
    <row r="19" spans="1:9">
      <c r="A19" s="26">
        <v>13</v>
      </c>
      <c r="B19" s="44">
        <v>6</v>
      </c>
      <c r="C19" s="45"/>
      <c r="D19" s="3">
        <f t="shared" si="0"/>
        <v>0.5</v>
      </c>
      <c r="E19" s="3">
        <f t="shared" si="0"/>
        <v>0</v>
      </c>
      <c r="F19" s="3">
        <f t="shared" si="1"/>
        <v>0</v>
      </c>
      <c r="G19" s="3">
        <f t="shared" si="2"/>
        <v>0</v>
      </c>
      <c r="H19" s="3">
        <f t="shared" si="2"/>
        <v>0</v>
      </c>
      <c r="I19" s="3">
        <f t="shared" si="2"/>
        <v>0</v>
      </c>
    </row>
    <row r="20" spans="1:9">
      <c r="A20" s="26">
        <v>14</v>
      </c>
      <c r="B20" s="44">
        <v>6.5</v>
      </c>
      <c r="C20" s="45"/>
      <c r="D20" s="3">
        <f t="shared" si="0"/>
        <v>0.5</v>
      </c>
      <c r="E20" s="3">
        <f t="shared" si="0"/>
        <v>0</v>
      </c>
      <c r="F20" s="3">
        <f t="shared" si="1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</row>
    <row r="21" spans="1:9">
      <c r="A21" s="26">
        <v>15</v>
      </c>
      <c r="B21" s="44">
        <v>7</v>
      </c>
      <c r="C21" s="45"/>
      <c r="D21" s="3">
        <f t="shared" si="0"/>
        <v>0.5</v>
      </c>
      <c r="E21" s="3">
        <f t="shared" si="0"/>
        <v>0</v>
      </c>
      <c r="F21" s="3">
        <f t="shared" si="1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</row>
    <row r="22" spans="1:9">
      <c r="A22" s="26">
        <v>16</v>
      </c>
      <c r="B22" s="44">
        <v>7.5</v>
      </c>
      <c r="C22" s="45"/>
      <c r="D22" s="3">
        <f t="shared" si="0"/>
        <v>0.5</v>
      </c>
      <c r="E22" s="3">
        <f t="shared" si="0"/>
        <v>0</v>
      </c>
      <c r="F22" s="3">
        <f t="shared" si="1"/>
        <v>0</v>
      </c>
      <c r="G22" s="3">
        <f t="shared" si="2"/>
        <v>0</v>
      </c>
      <c r="H22" s="3">
        <f t="shared" si="2"/>
        <v>0</v>
      </c>
      <c r="I22" s="3">
        <f t="shared" si="2"/>
        <v>0</v>
      </c>
    </row>
    <row r="23" spans="1:9">
      <c r="A23" s="26">
        <v>17</v>
      </c>
      <c r="B23" s="44">
        <v>8</v>
      </c>
      <c r="C23" s="45"/>
      <c r="D23" s="3">
        <f t="shared" si="0"/>
        <v>0.5</v>
      </c>
      <c r="E23" s="3">
        <f t="shared" si="0"/>
        <v>0</v>
      </c>
      <c r="F23" s="3">
        <f t="shared" si="1"/>
        <v>0</v>
      </c>
      <c r="G23" s="3">
        <f t="shared" si="2"/>
        <v>0</v>
      </c>
      <c r="H23" s="3">
        <f t="shared" si="2"/>
        <v>0</v>
      </c>
      <c r="I23" s="3">
        <f t="shared" si="2"/>
        <v>0</v>
      </c>
    </row>
    <row r="24" spans="1:9">
      <c r="A24" s="26">
        <v>18</v>
      </c>
      <c r="B24" s="44">
        <v>8.5</v>
      </c>
      <c r="C24" s="45"/>
      <c r="D24" s="3">
        <f t="shared" si="0"/>
        <v>0.5</v>
      </c>
      <c r="E24" s="3">
        <f t="shared" si="0"/>
        <v>0</v>
      </c>
      <c r="F24" s="3">
        <f t="shared" si="1"/>
        <v>0</v>
      </c>
      <c r="G24" s="3">
        <f t="shared" si="2"/>
        <v>0</v>
      </c>
      <c r="H24" s="3">
        <f t="shared" si="2"/>
        <v>0</v>
      </c>
      <c r="I24" s="3">
        <f t="shared" si="2"/>
        <v>0</v>
      </c>
    </row>
    <row r="25" spans="1:9">
      <c r="A25" s="26">
        <v>19</v>
      </c>
      <c r="B25" s="44">
        <v>9</v>
      </c>
      <c r="C25" s="45"/>
      <c r="D25" s="3">
        <f t="shared" ref="D25:E39" si="3">B25-B24</f>
        <v>0.5</v>
      </c>
      <c r="E25" s="3">
        <f t="shared" si="3"/>
        <v>0</v>
      </c>
      <c r="F25" s="3">
        <f t="shared" si="1"/>
        <v>0</v>
      </c>
      <c r="G25" s="3">
        <f t="shared" si="2"/>
        <v>0</v>
      </c>
      <c r="H25" s="3">
        <f t="shared" si="2"/>
        <v>0</v>
      </c>
      <c r="I25" s="3">
        <f t="shared" si="2"/>
        <v>0</v>
      </c>
    </row>
    <row r="26" spans="1:9">
      <c r="A26" s="26">
        <v>20</v>
      </c>
      <c r="B26" s="44">
        <v>9.5</v>
      </c>
      <c r="C26" s="45"/>
      <c r="D26" s="3">
        <f t="shared" si="3"/>
        <v>0.5</v>
      </c>
      <c r="E26" s="3">
        <f t="shared" si="3"/>
        <v>0</v>
      </c>
      <c r="F26" s="3">
        <f t="shared" si="1"/>
        <v>0</v>
      </c>
      <c r="G26" s="3">
        <f t="shared" ref="G26:I39" si="4">D26-D25</f>
        <v>0</v>
      </c>
      <c r="H26" s="3">
        <f t="shared" si="4"/>
        <v>0</v>
      </c>
      <c r="I26" s="3">
        <f t="shared" si="4"/>
        <v>0</v>
      </c>
    </row>
    <row r="27" spans="1:9">
      <c r="A27" s="26">
        <v>21</v>
      </c>
      <c r="B27" s="44">
        <v>10</v>
      </c>
      <c r="C27" s="45"/>
      <c r="D27" s="3">
        <f t="shared" si="3"/>
        <v>0.5</v>
      </c>
      <c r="E27" s="3">
        <f t="shared" si="3"/>
        <v>0</v>
      </c>
      <c r="F27" s="3">
        <f t="shared" si="1"/>
        <v>0</v>
      </c>
      <c r="G27" s="3">
        <f t="shared" si="4"/>
        <v>0</v>
      </c>
      <c r="H27" s="3">
        <f t="shared" si="4"/>
        <v>0</v>
      </c>
      <c r="I27" s="3">
        <f t="shared" si="4"/>
        <v>0</v>
      </c>
    </row>
    <row r="28" spans="1:9">
      <c r="A28" s="26">
        <v>22</v>
      </c>
      <c r="B28" s="44">
        <v>10.5</v>
      </c>
      <c r="C28" s="45"/>
      <c r="D28" s="3">
        <f t="shared" si="3"/>
        <v>0.5</v>
      </c>
      <c r="E28" s="3">
        <f t="shared" si="3"/>
        <v>0</v>
      </c>
      <c r="F28" s="3">
        <f t="shared" si="1"/>
        <v>0</v>
      </c>
      <c r="G28" s="3">
        <f t="shared" si="4"/>
        <v>0</v>
      </c>
      <c r="H28" s="3">
        <f t="shared" si="4"/>
        <v>0</v>
      </c>
      <c r="I28" s="3">
        <f t="shared" si="4"/>
        <v>0</v>
      </c>
    </row>
    <row r="29" spans="1:9">
      <c r="A29" s="26">
        <v>23</v>
      </c>
      <c r="B29" s="44">
        <v>11</v>
      </c>
      <c r="C29" s="45"/>
      <c r="D29" s="3">
        <f t="shared" si="3"/>
        <v>0.5</v>
      </c>
      <c r="E29" s="3">
        <f t="shared" si="3"/>
        <v>0</v>
      </c>
      <c r="F29" s="3">
        <f t="shared" si="1"/>
        <v>0</v>
      </c>
      <c r="G29" s="3">
        <f t="shared" si="4"/>
        <v>0</v>
      </c>
      <c r="H29" s="3">
        <f t="shared" si="4"/>
        <v>0</v>
      </c>
      <c r="I29" s="3">
        <f t="shared" si="4"/>
        <v>0</v>
      </c>
    </row>
    <row r="30" spans="1:9">
      <c r="A30" s="26">
        <v>24</v>
      </c>
      <c r="B30" s="44">
        <v>11.5</v>
      </c>
      <c r="C30" s="45"/>
      <c r="D30" s="3">
        <f t="shared" si="3"/>
        <v>0.5</v>
      </c>
      <c r="E30" s="3">
        <f t="shared" si="3"/>
        <v>0</v>
      </c>
      <c r="F30" s="3">
        <f t="shared" si="1"/>
        <v>0</v>
      </c>
      <c r="G30" s="3">
        <f t="shared" si="4"/>
        <v>0</v>
      </c>
      <c r="H30" s="3">
        <f t="shared" si="4"/>
        <v>0</v>
      </c>
      <c r="I30" s="3">
        <f t="shared" si="4"/>
        <v>0</v>
      </c>
    </row>
    <row r="31" spans="1:9">
      <c r="A31" s="26">
        <v>25</v>
      </c>
      <c r="B31" s="44">
        <v>12</v>
      </c>
      <c r="C31" s="45"/>
      <c r="D31" s="3">
        <f t="shared" si="3"/>
        <v>0.5</v>
      </c>
      <c r="E31" s="3">
        <f t="shared" si="3"/>
        <v>0</v>
      </c>
      <c r="F31" s="3">
        <f t="shared" si="1"/>
        <v>0</v>
      </c>
      <c r="G31" s="3">
        <f t="shared" si="4"/>
        <v>0</v>
      </c>
      <c r="H31" s="3">
        <f t="shared" si="4"/>
        <v>0</v>
      </c>
      <c r="I31" s="3">
        <f t="shared" si="4"/>
        <v>0</v>
      </c>
    </row>
    <row r="32" spans="1:9">
      <c r="A32" s="26">
        <v>26</v>
      </c>
      <c r="B32" s="44">
        <v>12.5</v>
      </c>
      <c r="C32" s="45"/>
      <c r="D32" s="3">
        <f t="shared" si="3"/>
        <v>0.5</v>
      </c>
      <c r="E32" s="3">
        <f t="shared" si="3"/>
        <v>0</v>
      </c>
      <c r="F32" s="3">
        <f t="shared" si="1"/>
        <v>0</v>
      </c>
      <c r="G32" s="3">
        <f t="shared" si="4"/>
        <v>0</v>
      </c>
      <c r="H32" s="3">
        <f t="shared" si="4"/>
        <v>0</v>
      </c>
      <c r="I32" s="3">
        <f t="shared" si="4"/>
        <v>0</v>
      </c>
    </row>
    <row r="33" spans="1:9">
      <c r="A33" s="26">
        <v>27</v>
      </c>
      <c r="B33" s="44">
        <v>13</v>
      </c>
      <c r="C33" s="45"/>
      <c r="D33" s="3">
        <f t="shared" si="3"/>
        <v>0.5</v>
      </c>
      <c r="E33" s="3">
        <f t="shared" si="3"/>
        <v>0</v>
      </c>
      <c r="F33" s="3">
        <f t="shared" si="1"/>
        <v>0</v>
      </c>
      <c r="G33" s="3">
        <f t="shared" si="4"/>
        <v>0</v>
      </c>
      <c r="H33" s="3">
        <f t="shared" si="4"/>
        <v>0</v>
      </c>
      <c r="I33" s="3">
        <f t="shared" si="4"/>
        <v>0</v>
      </c>
    </row>
    <row r="34" spans="1:9">
      <c r="A34" s="26">
        <v>28</v>
      </c>
      <c r="B34" s="44">
        <v>13.5</v>
      </c>
      <c r="C34" s="45"/>
      <c r="D34" s="3">
        <f t="shared" si="3"/>
        <v>0.5</v>
      </c>
      <c r="E34" s="3">
        <f t="shared" si="3"/>
        <v>0</v>
      </c>
      <c r="F34" s="3">
        <f t="shared" si="1"/>
        <v>0</v>
      </c>
      <c r="G34" s="3">
        <f t="shared" si="4"/>
        <v>0</v>
      </c>
      <c r="H34" s="3">
        <f t="shared" si="4"/>
        <v>0</v>
      </c>
      <c r="I34" s="3">
        <f t="shared" si="4"/>
        <v>0</v>
      </c>
    </row>
    <row r="35" spans="1:9">
      <c r="A35" s="26">
        <v>29</v>
      </c>
      <c r="B35" s="44">
        <v>14</v>
      </c>
      <c r="C35" s="45"/>
      <c r="D35" s="3">
        <f t="shared" si="3"/>
        <v>0.5</v>
      </c>
      <c r="E35" s="3">
        <f t="shared" si="3"/>
        <v>0</v>
      </c>
      <c r="F35" s="3">
        <f t="shared" si="1"/>
        <v>0</v>
      </c>
      <c r="G35" s="3">
        <f t="shared" si="4"/>
        <v>0</v>
      </c>
      <c r="H35" s="3">
        <f t="shared" si="4"/>
        <v>0</v>
      </c>
      <c r="I35" s="3">
        <f t="shared" si="4"/>
        <v>0</v>
      </c>
    </row>
    <row r="36" spans="1:9">
      <c r="A36" s="26">
        <v>30</v>
      </c>
      <c r="B36" s="44">
        <v>14.5</v>
      </c>
      <c r="C36" s="45"/>
      <c r="D36" s="3">
        <f t="shared" si="3"/>
        <v>0.5</v>
      </c>
      <c r="E36" s="3">
        <f t="shared" si="3"/>
        <v>0</v>
      </c>
      <c r="F36" s="3">
        <f t="shared" si="1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</row>
    <row r="37" spans="1:9">
      <c r="A37" s="26">
        <v>31</v>
      </c>
      <c r="B37" s="44">
        <v>15</v>
      </c>
      <c r="C37" s="45"/>
      <c r="D37" s="3">
        <f t="shared" si="3"/>
        <v>0.5</v>
      </c>
      <c r="E37" s="3">
        <f t="shared" si="3"/>
        <v>0</v>
      </c>
      <c r="F37" s="3">
        <f t="shared" si="1"/>
        <v>0</v>
      </c>
      <c r="G37" s="3">
        <f t="shared" si="4"/>
        <v>0</v>
      </c>
      <c r="H37" s="3">
        <f t="shared" si="4"/>
        <v>0</v>
      </c>
      <c r="I37" s="3">
        <f t="shared" si="4"/>
        <v>0</v>
      </c>
    </row>
    <row r="38" spans="1:9">
      <c r="A38" s="26">
        <v>32</v>
      </c>
      <c r="B38" s="44">
        <v>15.5</v>
      </c>
      <c r="C38" s="45"/>
      <c r="D38" s="3">
        <f t="shared" si="3"/>
        <v>0.5</v>
      </c>
      <c r="E38" s="3">
        <f t="shared" si="3"/>
        <v>0</v>
      </c>
      <c r="F38" s="3">
        <f t="shared" si="1"/>
        <v>0</v>
      </c>
      <c r="G38" s="3">
        <f t="shared" si="4"/>
        <v>0</v>
      </c>
      <c r="H38" s="3">
        <f t="shared" si="4"/>
        <v>0</v>
      </c>
      <c r="I38" s="3">
        <f t="shared" si="4"/>
        <v>0</v>
      </c>
    </row>
    <row r="39" spans="1:9">
      <c r="A39" s="26">
        <v>33</v>
      </c>
      <c r="B39" s="44">
        <v>16</v>
      </c>
      <c r="C39" s="45"/>
      <c r="D39" s="3">
        <f t="shared" si="3"/>
        <v>0.5</v>
      </c>
      <c r="E39" s="3">
        <f t="shared" si="3"/>
        <v>0</v>
      </c>
      <c r="F39" s="3">
        <f t="shared" si="1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</row>
    <row r="40" spans="1:9">
      <c r="D40" s="27"/>
      <c r="E40" s="27"/>
      <c r="F40" s="27"/>
      <c r="G40" s="27"/>
      <c r="H40" s="27"/>
      <c r="I40" s="27"/>
    </row>
    <row r="41" spans="1:9">
      <c r="B41" s="1" t="s">
        <v>48</v>
      </c>
      <c r="F41" s="28"/>
      <c r="G41" s="27"/>
      <c r="H41" s="27"/>
      <c r="I41" s="27"/>
    </row>
    <row r="42" spans="1:9">
      <c r="B42" s="5" t="s">
        <v>49</v>
      </c>
      <c r="F42" s="28"/>
      <c r="G42" s="27"/>
      <c r="H42" s="27"/>
      <c r="I42" s="27"/>
    </row>
    <row r="43" spans="1:9">
      <c r="B43" s="29" t="s">
        <v>50</v>
      </c>
      <c r="C43" s="20"/>
      <c r="D43" s="30">
        <f>MAX(F7:F39)</f>
        <v>0</v>
      </c>
      <c r="E43" t="s">
        <v>70</v>
      </c>
      <c r="F43" s="28"/>
      <c r="G43" s="27"/>
      <c r="H43" s="27"/>
      <c r="I43" s="27"/>
    </row>
    <row r="44" spans="1:9">
      <c r="B44" s="20" t="s">
        <v>11</v>
      </c>
      <c r="C44" s="20" t="s">
        <v>19</v>
      </c>
      <c r="D44" s="38">
        <f>INDEX(B7:B39,MATCH(D43,F7:F39,0))</f>
        <v>0.5</v>
      </c>
      <c r="E44" t="s">
        <v>71</v>
      </c>
      <c r="F44" s="28"/>
      <c r="G44" s="27"/>
      <c r="H44" s="27"/>
      <c r="I44" s="27"/>
    </row>
    <row r="45" spans="1:9">
      <c r="F45" s="28"/>
      <c r="G45" s="27"/>
      <c r="H45" s="27"/>
      <c r="I45" s="27"/>
    </row>
    <row r="46" spans="1:9">
      <c r="B46" t="s">
        <v>51</v>
      </c>
      <c r="F46" s="28"/>
      <c r="G46" s="27"/>
      <c r="H46" s="27"/>
      <c r="I46" s="27"/>
    </row>
    <row r="47" spans="1:9" ht="43.2">
      <c r="B47" s="31" t="s">
        <v>52</v>
      </c>
      <c r="C47" s="19" t="s">
        <v>53</v>
      </c>
      <c r="D47" s="19" t="s">
        <v>19</v>
      </c>
      <c r="E47" s="46"/>
      <c r="F47" s="28"/>
      <c r="G47" s="27"/>
      <c r="H47" s="27"/>
      <c r="I47" s="27"/>
    </row>
    <row r="48" spans="1:9" ht="43.2">
      <c r="B48" s="31" t="s">
        <v>54</v>
      </c>
      <c r="C48" s="32" t="s">
        <v>55</v>
      </c>
      <c r="D48" s="19" t="s">
        <v>19</v>
      </c>
      <c r="E48" s="46"/>
      <c r="F48" s="28"/>
      <c r="G48" s="27"/>
      <c r="H48" s="27"/>
      <c r="I48" s="27"/>
    </row>
    <row r="49" spans="2:9" ht="28.8">
      <c r="B49" s="31" t="s">
        <v>56</v>
      </c>
      <c r="C49" s="47" t="s">
        <v>72</v>
      </c>
      <c r="D49" s="19"/>
      <c r="E49" s="46"/>
      <c r="F49" s="28"/>
      <c r="G49" s="27"/>
      <c r="H49" s="27"/>
      <c r="I49" s="27"/>
    </row>
    <row r="50" spans="2:9" ht="28.8">
      <c r="B50" s="31" t="s">
        <v>57</v>
      </c>
      <c r="C50" s="48" t="s">
        <v>73</v>
      </c>
      <c r="D50" s="19"/>
      <c r="E50" s="46"/>
      <c r="F50" s="28"/>
      <c r="G50" s="27"/>
      <c r="H50" s="27"/>
      <c r="I50" s="27"/>
    </row>
    <row r="51" spans="2:9" ht="43.8">
      <c r="B51" s="31" t="s">
        <v>58</v>
      </c>
      <c r="C51" s="32" t="s">
        <v>59</v>
      </c>
      <c r="D51" s="19" t="s">
        <v>19</v>
      </c>
      <c r="E51" s="33" t="e">
        <f>E47+E48*(E49/(E49+ABS(E50)))</f>
        <v>#DIV/0!</v>
      </c>
      <c r="G51" s="27"/>
      <c r="H51" s="27"/>
      <c r="I51" s="27"/>
    </row>
    <row r="52" spans="2:9">
      <c r="F52" s="28"/>
      <c r="G52" s="27"/>
      <c r="H52" s="27"/>
      <c r="I52" s="27"/>
    </row>
    <row r="53" spans="2:9">
      <c r="B53" s="1" t="s">
        <v>94</v>
      </c>
    </row>
    <row r="54" spans="2:9">
      <c r="B54" s="60" t="s">
        <v>60</v>
      </c>
      <c r="C54" s="60" t="s">
        <v>16</v>
      </c>
      <c r="D54" s="61" t="s">
        <v>8</v>
      </c>
      <c r="E54" s="43"/>
    </row>
    <row r="55" spans="2:9" ht="16.2">
      <c r="B55" s="60" t="s">
        <v>61</v>
      </c>
      <c r="C55" s="60" t="s">
        <v>15</v>
      </c>
      <c r="D55" s="61" t="s">
        <v>4</v>
      </c>
      <c r="E55" s="2">
        <v>204.22</v>
      </c>
    </row>
    <row r="56" spans="2:9">
      <c r="B56" s="60" t="s">
        <v>95</v>
      </c>
      <c r="C56" s="60" t="s">
        <v>14</v>
      </c>
      <c r="D56" s="61" t="s">
        <v>13</v>
      </c>
      <c r="E56" s="34">
        <f>E54/E55</f>
        <v>0</v>
      </c>
    </row>
    <row r="57" spans="2:9">
      <c r="B57" s="62"/>
      <c r="C57" s="62"/>
    </row>
    <row r="58" spans="2:9">
      <c r="B58" s="1" t="s">
        <v>62</v>
      </c>
      <c r="C58" s="62"/>
    </row>
    <row r="59" spans="2:9">
      <c r="B59" s="60" t="s">
        <v>63</v>
      </c>
      <c r="C59" s="60" t="s">
        <v>14</v>
      </c>
      <c r="D59" s="61" t="s">
        <v>13</v>
      </c>
      <c r="E59" s="35">
        <f>E56</f>
        <v>0</v>
      </c>
    </row>
    <row r="60" spans="2:9">
      <c r="B60" s="60" t="s">
        <v>64</v>
      </c>
      <c r="C60" s="60" t="s">
        <v>12</v>
      </c>
      <c r="D60" s="61" t="s">
        <v>13</v>
      </c>
      <c r="E60" s="35">
        <f>E59</f>
        <v>0</v>
      </c>
    </row>
    <row r="61" spans="2:9" ht="28.8">
      <c r="B61" s="60" t="s">
        <v>65</v>
      </c>
      <c r="C61" s="60" t="s">
        <v>11</v>
      </c>
      <c r="D61" s="61" t="s">
        <v>2</v>
      </c>
      <c r="E61" s="36">
        <f>D44</f>
        <v>0.5</v>
      </c>
      <c r="F61" s="63" t="s">
        <v>49</v>
      </c>
    </row>
    <row r="62" spans="2:9" ht="28.8">
      <c r="B62" s="60" t="s">
        <v>66</v>
      </c>
      <c r="C62" s="60" t="s">
        <v>10</v>
      </c>
      <c r="D62" s="61" t="s">
        <v>1</v>
      </c>
      <c r="E62" s="34">
        <f>E60/(E61*0.001)</f>
        <v>0</v>
      </c>
    </row>
  </sheetData>
  <pageMargins left="0.7" right="0.7" top="0.75" bottom="0.75" header="0.3" footer="0.3"/>
  <pageSetup paperSize="9" scale="75" orientation="portrait" r:id="rId1"/>
  <rowBreaks count="2" manualBreakCount="2">
    <brk id="40" max="29" man="1"/>
    <brk id="62" max="29" man="1"/>
  </rowBreaks>
  <colBreaks count="2" manualBreakCount="2">
    <brk id="9" max="64" man="1"/>
    <brk id="20" max="64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B2B9-20EC-437C-A7A2-FEB2B759947B}">
  <dimension ref="A1:B9"/>
  <sheetViews>
    <sheetView view="pageBreakPreview" zoomScale="150" zoomScaleNormal="100" zoomScaleSheetLayoutView="150" workbookViewId="0">
      <selection activeCell="B8" sqref="B8"/>
    </sheetView>
  </sheetViews>
  <sheetFormatPr defaultRowHeight="14.4"/>
  <cols>
    <col min="2" max="2" width="11.5546875" customWidth="1"/>
  </cols>
  <sheetData>
    <row r="1" spans="1:2">
      <c r="A1" s="1" t="s">
        <v>76</v>
      </c>
    </row>
    <row r="3" spans="1:2" ht="15" thickBot="1">
      <c r="A3" s="4" t="s">
        <v>34</v>
      </c>
    </row>
    <row r="4" spans="1:2">
      <c r="A4" s="71" t="s">
        <v>22</v>
      </c>
      <c r="B4" s="13" t="s">
        <v>10</v>
      </c>
    </row>
    <row r="5" spans="1:2" ht="16.8" thickBot="1">
      <c r="A5" s="72"/>
      <c r="B5" s="14" t="s">
        <v>35</v>
      </c>
    </row>
    <row r="6" spans="1:2" ht="15.6" thickTop="1" thickBot="1">
      <c r="A6" s="15">
        <v>1</v>
      </c>
      <c r="B6" s="64">
        <f>'Standardization 1'!E62</f>
        <v>0.91055991310618689</v>
      </c>
    </row>
    <row r="7" spans="1:2" ht="15" thickBot="1">
      <c r="A7" s="15">
        <v>2</v>
      </c>
      <c r="B7" s="64">
        <f>'Standardization 2'!E62</f>
        <v>0.95391990896838608</v>
      </c>
    </row>
    <row r="8" spans="1:2" ht="15" thickBot="1">
      <c r="A8" s="15">
        <v>3</v>
      </c>
      <c r="B8" s="64"/>
    </row>
    <row r="9" spans="1:2" ht="15" thickBot="1">
      <c r="A9" s="15" t="s">
        <v>27</v>
      </c>
      <c r="B9" s="65">
        <f>AVERAGE(B6:B8)</f>
        <v>0.93223991103728654</v>
      </c>
    </row>
  </sheetData>
  <mergeCells count="1">
    <mergeCell ref="A4: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8E5A-FC13-4166-B8C3-DC040A353689}">
  <dimension ref="A1:J28"/>
  <sheetViews>
    <sheetView view="pageBreakPreview" zoomScale="90" zoomScaleNormal="100" zoomScaleSheetLayoutView="90" workbookViewId="0">
      <selection activeCell="J16" sqref="J16"/>
    </sheetView>
  </sheetViews>
  <sheetFormatPr defaultRowHeight="14.4"/>
  <cols>
    <col min="1" max="1" width="10.33203125" customWidth="1"/>
    <col min="2" max="10" width="9.6640625" customWidth="1"/>
  </cols>
  <sheetData>
    <row r="1" spans="1:10">
      <c r="A1" s="1" t="s">
        <v>77</v>
      </c>
    </row>
    <row r="2" spans="1:10">
      <c r="A2" s="1"/>
    </row>
    <row r="3" spans="1:10">
      <c r="A3" s="37" t="s">
        <v>68</v>
      </c>
    </row>
    <row r="4" spans="1:10" ht="16.2">
      <c r="A4" s="18" t="s">
        <v>10</v>
      </c>
      <c r="B4" s="18" t="s">
        <v>37</v>
      </c>
      <c r="C4" s="66">
        <f>'Standardization mean'!B9</f>
        <v>0.93223991103728654</v>
      </c>
      <c r="D4" t="s">
        <v>69</v>
      </c>
    </row>
    <row r="5" spans="1:10">
      <c r="A5" s="18" t="s">
        <v>36</v>
      </c>
      <c r="B5" s="19" t="s">
        <v>19</v>
      </c>
      <c r="C5" s="43">
        <v>100</v>
      </c>
    </row>
    <row r="6" spans="1:10">
      <c r="A6" s="1"/>
    </row>
    <row r="7" spans="1:10" ht="15" thickBot="1">
      <c r="A7" s="4" t="s">
        <v>21</v>
      </c>
    </row>
    <row r="8" spans="1:10" ht="15" thickBot="1">
      <c r="A8" s="8" t="s">
        <v>22</v>
      </c>
      <c r="B8" s="9" t="s">
        <v>23</v>
      </c>
      <c r="C8" s="9"/>
      <c r="D8" s="9"/>
      <c r="E8" s="9" t="s">
        <v>24</v>
      </c>
      <c r="F8" s="9"/>
      <c r="G8" s="9"/>
      <c r="H8" s="9" t="s">
        <v>25</v>
      </c>
      <c r="I8" s="9"/>
      <c r="J8" s="9"/>
    </row>
    <row r="9" spans="1:10" ht="15" thickBot="1">
      <c r="A9" s="11"/>
      <c r="B9" s="12" t="s">
        <v>85</v>
      </c>
      <c r="C9" s="12" t="s">
        <v>67</v>
      </c>
      <c r="D9" s="12" t="s">
        <v>26</v>
      </c>
      <c r="E9" s="12" t="s">
        <v>85</v>
      </c>
      <c r="F9" s="12" t="s">
        <v>67</v>
      </c>
      <c r="G9" s="12" t="s">
        <v>26</v>
      </c>
      <c r="H9" s="12" t="s">
        <v>85</v>
      </c>
      <c r="I9" s="12" t="s">
        <v>67</v>
      </c>
      <c r="J9" s="12" t="s">
        <v>26</v>
      </c>
    </row>
    <row r="10" spans="1:10">
      <c r="A10" s="76"/>
      <c r="B10" s="6"/>
      <c r="C10" s="6" t="s">
        <v>18</v>
      </c>
      <c r="D10" s="6" t="s">
        <v>18</v>
      </c>
      <c r="E10" s="6"/>
      <c r="F10" s="6" t="s">
        <v>18</v>
      </c>
      <c r="G10" s="6" t="s">
        <v>18</v>
      </c>
      <c r="H10" s="6"/>
      <c r="I10" s="6" t="s">
        <v>18</v>
      </c>
      <c r="J10" s="6" t="s">
        <v>18</v>
      </c>
    </row>
    <row r="11" spans="1:10" ht="15" thickBot="1">
      <c r="A11" s="77"/>
      <c r="B11" s="7"/>
      <c r="C11" s="7" t="s">
        <v>19</v>
      </c>
      <c r="D11" s="7" t="s">
        <v>19</v>
      </c>
      <c r="E11" s="7"/>
      <c r="F11" s="7" t="s">
        <v>19</v>
      </c>
      <c r="G11" s="7" t="s">
        <v>19</v>
      </c>
      <c r="H11" s="7"/>
      <c r="I11" s="7" t="s">
        <v>19</v>
      </c>
      <c r="J11" s="7" t="s">
        <v>19</v>
      </c>
    </row>
    <row r="12" spans="1:10" ht="15" thickBot="1">
      <c r="A12" s="10">
        <v>1</v>
      </c>
      <c r="B12" s="70">
        <v>3.88</v>
      </c>
      <c r="C12" s="70">
        <v>9</v>
      </c>
      <c r="D12" s="70">
        <v>12.2</v>
      </c>
      <c r="E12" s="70">
        <v>2.4500000000000002</v>
      </c>
      <c r="F12" s="70">
        <v>1.2</v>
      </c>
      <c r="G12" s="70">
        <v>4</v>
      </c>
      <c r="H12" s="70">
        <v>6.95</v>
      </c>
      <c r="I12" s="70" t="s">
        <v>106</v>
      </c>
      <c r="J12" s="70" t="s">
        <v>106</v>
      </c>
    </row>
    <row r="13" spans="1:10" ht="15" thickBot="1">
      <c r="A13" s="10">
        <v>2</v>
      </c>
      <c r="B13" s="70">
        <v>3.85</v>
      </c>
      <c r="C13" s="70">
        <v>9</v>
      </c>
      <c r="D13" s="70">
        <v>12.3</v>
      </c>
      <c r="E13" s="70">
        <v>2.5299999999999998</v>
      </c>
      <c r="F13" s="70">
        <v>1.1000000000000001</v>
      </c>
      <c r="G13" s="70">
        <v>4</v>
      </c>
      <c r="H13" s="53">
        <v>6.97</v>
      </c>
      <c r="I13" s="70" t="s">
        <v>106</v>
      </c>
      <c r="J13" s="70" t="s">
        <v>106</v>
      </c>
    </row>
    <row r="14" spans="1:10" ht="15" thickBot="1">
      <c r="A14" s="10">
        <v>3</v>
      </c>
      <c r="B14" s="53">
        <v>3.87</v>
      </c>
      <c r="C14" s="70">
        <v>9</v>
      </c>
      <c r="D14" s="53">
        <v>12.3</v>
      </c>
      <c r="E14" s="53">
        <v>2.48</v>
      </c>
      <c r="F14" s="53">
        <v>1.1000000000000001</v>
      </c>
      <c r="G14" s="70">
        <v>4</v>
      </c>
      <c r="H14" s="53">
        <v>6.98</v>
      </c>
      <c r="I14" s="70" t="s">
        <v>106</v>
      </c>
      <c r="J14" s="70" t="s">
        <v>106</v>
      </c>
    </row>
    <row r="15" spans="1:10" ht="15" thickBot="1">
      <c r="A15" s="11" t="s">
        <v>27</v>
      </c>
      <c r="B15" s="54">
        <f>AVERAGE(B12:B14)</f>
        <v>3.8666666666666671</v>
      </c>
      <c r="C15" s="54">
        <f>AVERAGE(C12:C14)</f>
        <v>9</v>
      </c>
      <c r="D15" s="54">
        <f t="shared" ref="D15" si="0">AVERAGE(D12:D14)</f>
        <v>12.266666666666666</v>
      </c>
      <c r="E15" s="54">
        <f t="shared" ref="E15:H15" si="1">AVERAGE(E12:E14)</f>
        <v>2.4866666666666668</v>
      </c>
      <c r="F15" s="54">
        <f t="shared" si="1"/>
        <v>1.1333333333333333</v>
      </c>
      <c r="G15" s="54">
        <f t="shared" si="1"/>
        <v>4</v>
      </c>
      <c r="H15" s="54">
        <f t="shared" si="1"/>
        <v>6.9666666666666659</v>
      </c>
      <c r="I15" s="54" t="s">
        <v>106</v>
      </c>
      <c r="J15" s="54" t="s">
        <v>106</v>
      </c>
    </row>
    <row r="17" spans="1:5" ht="15" thickBot="1">
      <c r="A17" s="4" t="s">
        <v>92</v>
      </c>
    </row>
    <row r="18" spans="1:5">
      <c r="A18" s="71" t="s">
        <v>28</v>
      </c>
      <c r="B18" s="13" t="s">
        <v>11</v>
      </c>
      <c r="C18" s="78"/>
      <c r="D18" s="40" t="s">
        <v>29</v>
      </c>
    </row>
    <row r="19" spans="1:5" ht="15" thickBot="1">
      <c r="A19" s="72"/>
      <c r="B19" s="14" t="s">
        <v>19</v>
      </c>
      <c r="C19" s="79"/>
      <c r="D19" s="41" t="s">
        <v>30</v>
      </c>
    </row>
    <row r="20" spans="1:5" ht="15.6" thickTop="1" thickBot="1">
      <c r="A20" s="15"/>
      <c r="B20" s="16" t="s">
        <v>67</v>
      </c>
      <c r="C20" s="17" t="s">
        <v>26</v>
      </c>
      <c r="D20" s="42"/>
    </row>
    <row r="21" spans="1:5" ht="15" thickBot="1">
      <c r="A21" s="15" t="s">
        <v>31</v>
      </c>
      <c r="B21" s="55">
        <f>C15</f>
        <v>9</v>
      </c>
      <c r="C21" s="55">
        <f>D15</f>
        <v>12.266666666666666</v>
      </c>
      <c r="D21" s="56">
        <f>($C$4*C21*1000)/($C$5)</f>
        <v>114.35476242057381</v>
      </c>
    </row>
    <row r="22" spans="1:5" ht="15" thickBot="1">
      <c r="A22" s="15" t="s">
        <v>32</v>
      </c>
      <c r="B22" s="55">
        <f>F15</f>
        <v>1.1333333333333333</v>
      </c>
      <c r="C22" s="55">
        <f>G15</f>
        <v>4</v>
      </c>
      <c r="D22" s="56">
        <f>($C$4*C22*1000)/($C$5)</f>
        <v>37.289596441491462</v>
      </c>
    </row>
    <row r="23" spans="1:5" ht="15" thickBot="1">
      <c r="A23" s="15" t="s">
        <v>33</v>
      </c>
      <c r="B23" s="55" t="s">
        <v>106</v>
      </c>
      <c r="C23" s="55" t="s">
        <v>106</v>
      </c>
      <c r="D23" s="56" t="s">
        <v>106</v>
      </c>
    </row>
    <row r="25" spans="1:5">
      <c r="A25" s="4" t="s">
        <v>90</v>
      </c>
    </row>
    <row r="26" spans="1:5" ht="28.8">
      <c r="A26" s="57" t="s">
        <v>91</v>
      </c>
      <c r="B26" s="57" t="s">
        <v>28</v>
      </c>
      <c r="C26" s="80" t="s">
        <v>88</v>
      </c>
      <c r="D26" s="74"/>
      <c r="E26" s="75"/>
    </row>
    <row r="27" spans="1:5">
      <c r="A27" s="58" t="s">
        <v>86</v>
      </c>
      <c r="B27" s="59" t="str">
        <f>INDEX($A$21:$A$23,MATCH(MAX($D$21:$D$23),$D$21:$D$23,0))</f>
        <v>Drink 1</v>
      </c>
      <c r="C27" s="73" t="s">
        <v>89</v>
      </c>
      <c r="D27" s="74"/>
      <c r="E27" s="75"/>
    </row>
    <row r="28" spans="1:5">
      <c r="A28" s="58" t="s">
        <v>87</v>
      </c>
      <c r="B28" s="59" t="str">
        <f>INDEX($A$21:$A$23,MATCH(MIN($D$21:$D$23),$D$21:$D$23,0))</f>
        <v>Drink 2</v>
      </c>
      <c r="C28" s="73" t="s">
        <v>93</v>
      </c>
      <c r="D28" s="74"/>
      <c r="E28" s="75"/>
    </row>
  </sheetData>
  <mergeCells count="6">
    <mergeCell ref="C28:E28"/>
    <mergeCell ref="A10:A11"/>
    <mergeCell ref="A18:A19"/>
    <mergeCell ref="C18:C19"/>
    <mergeCell ref="C26:E26"/>
    <mergeCell ref="C27:E27"/>
  </mergeCells>
  <pageMargins left="0.7" right="0.7" top="0.75" bottom="0.75" header="0.3" footer="0.3"/>
  <pageSetup paperSize="9" scale="8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Disclaimer</vt:lpstr>
      <vt:lpstr>Reagents</vt:lpstr>
      <vt:lpstr>Sample</vt:lpstr>
      <vt:lpstr>Standardization 1</vt:lpstr>
      <vt:lpstr>Standardization 2</vt:lpstr>
      <vt:lpstr>Standardization 3</vt:lpstr>
      <vt:lpstr>Standardization mean</vt:lpstr>
      <vt:lpstr>Determination</vt:lpstr>
      <vt:lpstr>'Standardization 1'!_Ref126434078</vt:lpstr>
      <vt:lpstr>'Standardization 2'!_Ref126434078</vt:lpstr>
      <vt:lpstr>'Standardization 3'!_Ref126434078</vt:lpstr>
      <vt:lpstr>Determination!Print_Area</vt:lpstr>
      <vt:lpstr>Reagents!Print_Area</vt:lpstr>
      <vt:lpstr>'Standardization 1'!Print_Area</vt:lpstr>
      <vt:lpstr>'Standardization 2'!Print_Area</vt:lpstr>
      <vt:lpstr>'Standardization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 Dömötörová</dc:creator>
  <cp:lastModifiedBy>Ivan Špánik</cp:lastModifiedBy>
  <cp:lastPrinted>2024-08-25T21:36:18Z</cp:lastPrinted>
  <dcterms:created xsi:type="dcterms:W3CDTF">2015-06-05T18:17:20Z</dcterms:created>
  <dcterms:modified xsi:type="dcterms:W3CDTF">2026-02-05T08:20:29Z</dcterms:modified>
</cp:coreProperties>
</file>