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Documents\Word\Projekty\Erasmum_VET_BIH\Deliverables\DeliverableD4_1\"/>
    </mc:Choice>
  </mc:AlternateContent>
  <xr:revisionPtr revIDLastSave="0" documentId="13_ncr:1_{FCD5B24A-CC50-4343-8CC2-9C7AC9AD72C0}" xr6:coauthVersionLast="47" xr6:coauthVersionMax="47" xr10:uidLastSave="{00000000-0000-0000-0000-000000000000}"/>
  <bookViews>
    <workbookView xWindow="-108" yWindow="-108" windowWidth="23256" windowHeight="12456" tabRatio="764" xr2:uid="{0491BDF6-856F-44CB-AB80-218B02C5C170}"/>
  </bookViews>
  <sheets>
    <sheet name="Disclaimer" sheetId="27" r:id="rId1"/>
    <sheet name="Sample" sheetId="6" r:id="rId2"/>
    <sheet name="Reagents" sheetId="12" r:id="rId3"/>
    <sheet name="Stand. visual" sheetId="26" r:id="rId4"/>
    <sheet name="Determination POT 1" sheetId="11" r:id="rId5"/>
    <sheet name="Determination POT 2" sheetId="23" r:id="rId6"/>
    <sheet name="Determination POT 3" sheetId="24" r:id="rId7"/>
    <sheet name="Results" sheetId="25" r:id="rId8"/>
  </sheets>
  <definedNames>
    <definedName name="_Ref126434951" localSheetId="3">'Stand. visual'!$A$3</definedName>
    <definedName name="d1Vn" localSheetId="3">#REF!</definedName>
    <definedName name="d1Vn">#REF!</definedName>
    <definedName name="d2pHn" localSheetId="3">#REF!</definedName>
    <definedName name="d2pHn">#REF!</definedName>
    <definedName name="_xlnm.Print_Area" localSheetId="4">'Determination POT 1'!$A$1:$AE$99</definedName>
    <definedName name="_xlnm.Print_Area" localSheetId="5">'Determination POT 2'!$A$1:$AE$99</definedName>
    <definedName name="_xlnm.Print_Area" localSheetId="6">'Determination POT 3'!$A$1:$AF$99</definedName>
    <definedName name="_xlnm.Print_Area" localSheetId="2">Reagents!$A$1:$D$21</definedName>
    <definedName name="_xlnm.Print_Area" localSheetId="1">Sample!$A$1:$E$22</definedName>
    <definedName name="Vn" localSheetId="3">#REF!</definedName>
    <definedName name="V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5" i="24" l="1"/>
  <c r="E85" i="23"/>
  <c r="E85" i="11"/>
  <c r="D72" i="11"/>
  <c r="D32" i="11"/>
  <c r="E32" i="11"/>
  <c r="F32" i="11"/>
  <c r="H32" i="11"/>
  <c r="E8" i="11"/>
  <c r="C19" i="12"/>
  <c r="C20" i="12" s="1"/>
  <c r="C21" i="12" s="1"/>
  <c r="D16" i="26"/>
  <c r="D21" i="26" s="1"/>
  <c r="D22" i="26" s="1"/>
  <c r="B9" i="26"/>
  <c r="D23" i="26" s="1"/>
  <c r="D24" i="26" l="1"/>
  <c r="D19" i="26"/>
  <c r="D73" i="23" l="1"/>
  <c r="D41" i="23"/>
  <c r="G41" i="23" s="1"/>
  <c r="E41" i="23"/>
  <c r="F41" i="23" s="1"/>
  <c r="D37" i="23"/>
  <c r="E37" i="23"/>
  <c r="F37" i="23" s="1"/>
  <c r="G37" i="23"/>
  <c r="D38" i="23"/>
  <c r="G38" i="23" s="1"/>
  <c r="E38" i="23"/>
  <c r="F38" i="23" s="1"/>
  <c r="D39" i="23"/>
  <c r="E39" i="23"/>
  <c r="H39" i="23" s="1"/>
  <c r="G39" i="23"/>
  <c r="D40" i="23"/>
  <c r="E40" i="23"/>
  <c r="F40" i="23" s="1"/>
  <c r="G40" i="23"/>
  <c r="D30" i="24"/>
  <c r="E30" i="24"/>
  <c r="F30" i="24" s="1"/>
  <c r="I30" i="24" s="1"/>
  <c r="G30" i="24"/>
  <c r="H30" i="24"/>
  <c r="D31" i="24"/>
  <c r="G31" i="24" s="1"/>
  <c r="E31" i="24"/>
  <c r="F31" i="24" s="1"/>
  <c r="D32" i="24"/>
  <c r="G32" i="24" s="1"/>
  <c r="E32" i="24"/>
  <c r="H32" i="24" s="1"/>
  <c r="D33" i="24"/>
  <c r="E33" i="24"/>
  <c r="F33" i="24"/>
  <c r="G33" i="24"/>
  <c r="D34" i="24"/>
  <c r="E34" i="24"/>
  <c r="F34" i="24"/>
  <c r="G34" i="24"/>
  <c r="H34" i="24"/>
  <c r="I34" i="24"/>
  <c r="H41" i="23" l="1"/>
  <c r="I41" i="23"/>
  <c r="I38" i="23"/>
  <c r="I40" i="23"/>
  <c r="H40" i="23"/>
  <c r="F39" i="23"/>
  <c r="I39" i="23" s="1"/>
  <c r="H38" i="23"/>
  <c r="I31" i="24"/>
  <c r="H33" i="24"/>
  <c r="F32" i="24"/>
  <c r="I32" i="24" s="1"/>
  <c r="H31" i="24"/>
  <c r="E92" i="24"/>
  <c r="E80" i="24"/>
  <c r="E84" i="24" s="1"/>
  <c r="E29" i="24"/>
  <c r="D29" i="24"/>
  <c r="E28" i="24"/>
  <c r="D28" i="24"/>
  <c r="E27" i="24"/>
  <c r="D27" i="24"/>
  <c r="E26" i="24"/>
  <c r="D26" i="24"/>
  <c r="E25" i="24"/>
  <c r="H25" i="24" s="1"/>
  <c r="D25" i="24"/>
  <c r="E24" i="24"/>
  <c r="D24" i="24"/>
  <c r="E23" i="24"/>
  <c r="D23" i="24"/>
  <c r="E22" i="24"/>
  <c r="H22" i="24" s="1"/>
  <c r="D22" i="24"/>
  <c r="E21" i="24"/>
  <c r="F21" i="24" s="1"/>
  <c r="D21" i="24"/>
  <c r="E20" i="24"/>
  <c r="D20" i="24"/>
  <c r="G21" i="24" s="1"/>
  <c r="E19" i="24"/>
  <c r="D19" i="24"/>
  <c r="E18" i="24"/>
  <c r="D18" i="24"/>
  <c r="E17" i="24"/>
  <c r="D17" i="24"/>
  <c r="E16" i="24"/>
  <c r="D16" i="24"/>
  <c r="E15" i="24"/>
  <c r="D15" i="24"/>
  <c r="E14" i="24"/>
  <c r="D14" i="24"/>
  <c r="E13" i="24"/>
  <c r="D13" i="24"/>
  <c r="E12" i="24"/>
  <c r="D12" i="24"/>
  <c r="G13" i="24" s="1"/>
  <c r="E11" i="24"/>
  <c r="D11" i="24"/>
  <c r="E10" i="24"/>
  <c r="D10" i="24"/>
  <c r="G10" i="24" s="1"/>
  <c r="E9" i="24"/>
  <c r="F9" i="24" s="1"/>
  <c r="D9" i="24"/>
  <c r="G9" i="24" s="1"/>
  <c r="E8" i="24"/>
  <c r="D8" i="24"/>
  <c r="E92" i="23"/>
  <c r="E80" i="23"/>
  <c r="E84" i="23" s="1"/>
  <c r="E36" i="23"/>
  <c r="H36" i="23" s="1"/>
  <c r="D36" i="23"/>
  <c r="E35" i="23"/>
  <c r="D35" i="23"/>
  <c r="E34" i="23"/>
  <c r="D34" i="23"/>
  <c r="E33" i="23"/>
  <c r="D33" i="23"/>
  <c r="E32" i="23"/>
  <c r="H32" i="23" s="1"/>
  <c r="D32" i="23"/>
  <c r="G32" i="23" s="1"/>
  <c r="E31" i="23"/>
  <c r="D31" i="23"/>
  <c r="E30" i="23"/>
  <c r="D30" i="23"/>
  <c r="E29" i="23"/>
  <c r="H29" i="23" s="1"/>
  <c r="D29" i="23"/>
  <c r="E28" i="23"/>
  <c r="H28" i="23" s="1"/>
  <c r="D28" i="23"/>
  <c r="E27" i="23"/>
  <c r="D27" i="23"/>
  <c r="G27" i="23" s="1"/>
  <c r="E26" i="23"/>
  <c r="D26" i="23"/>
  <c r="E25" i="23"/>
  <c r="D25" i="23"/>
  <c r="G25" i="23" s="1"/>
  <c r="E24" i="23"/>
  <c r="D24" i="23"/>
  <c r="E23" i="23"/>
  <c r="D23" i="23"/>
  <c r="E22" i="23"/>
  <c r="D22" i="23"/>
  <c r="G22" i="23" s="1"/>
  <c r="E21" i="23"/>
  <c r="H21" i="23" s="1"/>
  <c r="D21" i="23"/>
  <c r="E20" i="23"/>
  <c r="D20" i="23"/>
  <c r="E19" i="23"/>
  <c r="F19" i="23" s="1"/>
  <c r="D19" i="23"/>
  <c r="E18" i="23"/>
  <c r="D18" i="23"/>
  <c r="E17" i="23"/>
  <c r="H17" i="23" s="1"/>
  <c r="D17" i="23"/>
  <c r="E16" i="23"/>
  <c r="D16" i="23"/>
  <c r="E15" i="23"/>
  <c r="D15" i="23"/>
  <c r="H14" i="23"/>
  <c r="E14" i="23"/>
  <c r="D14" i="23"/>
  <c r="E13" i="23"/>
  <c r="D13" i="23"/>
  <c r="E12" i="23"/>
  <c r="D12" i="23"/>
  <c r="E11" i="23"/>
  <c r="D11" i="23"/>
  <c r="E10" i="23"/>
  <c r="H10" i="23" s="1"/>
  <c r="D10" i="23"/>
  <c r="G10" i="23" s="1"/>
  <c r="E9" i="23"/>
  <c r="F9" i="23" s="1"/>
  <c r="D9" i="23"/>
  <c r="E8" i="23"/>
  <c r="H9" i="23" s="1"/>
  <c r="D8" i="23"/>
  <c r="H23" i="23" l="1"/>
  <c r="H34" i="23"/>
  <c r="H12" i="23"/>
  <c r="H18" i="23"/>
  <c r="H37" i="23"/>
  <c r="I33" i="24"/>
  <c r="H29" i="24"/>
  <c r="H19" i="24"/>
  <c r="H17" i="24"/>
  <c r="H11" i="23"/>
  <c r="H22" i="23"/>
  <c r="F29" i="23"/>
  <c r="I29" i="23" s="1"/>
  <c r="H33" i="23"/>
  <c r="G12" i="23"/>
  <c r="H26" i="23"/>
  <c r="H30" i="23"/>
  <c r="G9" i="23"/>
  <c r="H16" i="23"/>
  <c r="H27" i="23"/>
  <c r="G31" i="23"/>
  <c r="H13" i="23"/>
  <c r="G17" i="23"/>
  <c r="H20" i="23"/>
  <c r="H25" i="23"/>
  <c r="H35" i="23"/>
  <c r="H24" i="23"/>
  <c r="F35" i="23"/>
  <c r="H13" i="24"/>
  <c r="F17" i="24"/>
  <c r="G27" i="24"/>
  <c r="G14" i="24"/>
  <c r="H24" i="24"/>
  <c r="F10" i="24"/>
  <c r="I10" i="24" s="1"/>
  <c r="F14" i="24"/>
  <c r="F18" i="24"/>
  <c r="I18" i="24" s="1"/>
  <c r="H21" i="24"/>
  <c r="F24" i="24"/>
  <c r="G29" i="24"/>
  <c r="F20" i="24"/>
  <c r="I21" i="24" s="1"/>
  <c r="G19" i="24"/>
  <c r="G22" i="24"/>
  <c r="F25" i="24"/>
  <c r="I25" i="24" s="1"/>
  <c r="H26" i="24"/>
  <c r="H9" i="24"/>
  <c r="H12" i="24"/>
  <c r="F22" i="24"/>
  <c r="I22" i="24" s="1"/>
  <c r="F12" i="24"/>
  <c r="H14" i="24"/>
  <c r="H20" i="24"/>
  <c r="H28" i="24"/>
  <c r="G15" i="24"/>
  <c r="G23" i="24"/>
  <c r="F28" i="24"/>
  <c r="F8" i="24"/>
  <c r="H15" i="24"/>
  <c r="G18" i="24"/>
  <c r="H23" i="24"/>
  <c r="G26" i="24"/>
  <c r="H10" i="24"/>
  <c r="F13" i="24"/>
  <c r="G17" i="24"/>
  <c r="G25" i="24"/>
  <c r="H27" i="24"/>
  <c r="G11" i="24"/>
  <c r="H16" i="24"/>
  <c r="H18" i="24"/>
  <c r="F29" i="24"/>
  <c r="H11" i="24"/>
  <c r="F16" i="24"/>
  <c r="I17" i="24" s="1"/>
  <c r="G12" i="24"/>
  <c r="G16" i="24"/>
  <c r="G20" i="24"/>
  <c r="G24" i="24"/>
  <c r="G28" i="24"/>
  <c r="F11" i="24"/>
  <c r="I11" i="24" s="1"/>
  <c r="F15" i="24"/>
  <c r="F19" i="24"/>
  <c r="F23" i="24"/>
  <c r="F27" i="24"/>
  <c r="F26" i="24"/>
  <c r="G15" i="23"/>
  <c r="F17" i="23"/>
  <c r="G20" i="23"/>
  <c r="G13" i="23"/>
  <c r="H15" i="23"/>
  <c r="F27" i="23"/>
  <c r="G30" i="23"/>
  <c r="G35" i="23"/>
  <c r="G11" i="23"/>
  <c r="F15" i="23"/>
  <c r="G18" i="23"/>
  <c r="G23" i="23"/>
  <c r="F25" i="23"/>
  <c r="G28" i="23"/>
  <c r="G33" i="23"/>
  <c r="F13" i="23"/>
  <c r="G16" i="23"/>
  <c r="G21" i="23"/>
  <c r="F11" i="23"/>
  <c r="F23" i="23"/>
  <c r="G26" i="23"/>
  <c r="F33" i="23"/>
  <c r="G14" i="23"/>
  <c r="G19" i="23"/>
  <c r="F21" i="23"/>
  <c r="G24" i="23"/>
  <c r="G29" i="23"/>
  <c r="H31" i="23"/>
  <c r="G36" i="23"/>
  <c r="H19" i="23"/>
  <c r="F31" i="23"/>
  <c r="G34" i="23"/>
  <c r="F8" i="23"/>
  <c r="F10" i="23"/>
  <c r="I10" i="23" s="1"/>
  <c r="F14" i="23"/>
  <c r="I14" i="23" s="1"/>
  <c r="F18" i="23"/>
  <c r="F22" i="23"/>
  <c r="F26" i="23"/>
  <c r="F30" i="23"/>
  <c r="F34" i="23"/>
  <c r="F12" i="23"/>
  <c r="F16" i="23"/>
  <c r="F20" i="23"/>
  <c r="I20" i="23" s="1"/>
  <c r="F24" i="23"/>
  <c r="F28" i="23"/>
  <c r="F32" i="23"/>
  <c r="I32" i="23" s="1"/>
  <c r="F36" i="23"/>
  <c r="D9" i="11"/>
  <c r="E9" i="11"/>
  <c r="D10" i="11"/>
  <c r="E10" i="11"/>
  <c r="D11" i="11"/>
  <c r="G11" i="11" s="1"/>
  <c r="E11" i="11"/>
  <c r="H11" i="11" s="1"/>
  <c r="D12" i="11"/>
  <c r="G12" i="11" s="1"/>
  <c r="E12" i="11"/>
  <c r="D13" i="11"/>
  <c r="G13" i="11" s="1"/>
  <c r="E13" i="11"/>
  <c r="D14" i="11"/>
  <c r="E14" i="11"/>
  <c r="D15" i="11"/>
  <c r="E15" i="11"/>
  <c r="D16" i="11"/>
  <c r="E16" i="11"/>
  <c r="F16" i="11" s="1"/>
  <c r="D17" i="11"/>
  <c r="G17" i="11" s="1"/>
  <c r="E17" i="11"/>
  <c r="D18" i="11"/>
  <c r="E18" i="11"/>
  <c r="D19" i="11"/>
  <c r="E19" i="11"/>
  <c r="D20" i="11"/>
  <c r="E20" i="11"/>
  <c r="D21" i="11"/>
  <c r="E21" i="11"/>
  <c r="D22" i="11"/>
  <c r="E22" i="11"/>
  <c r="D23" i="11"/>
  <c r="E23" i="11"/>
  <c r="D24" i="11"/>
  <c r="E24" i="11"/>
  <c r="F24" i="11" s="1"/>
  <c r="D25" i="11"/>
  <c r="E25" i="11"/>
  <c r="F25" i="11" s="1"/>
  <c r="D26" i="11"/>
  <c r="E26" i="11"/>
  <c r="D27" i="11"/>
  <c r="E27" i="11"/>
  <c r="D28" i="11"/>
  <c r="G28" i="11" s="1"/>
  <c r="E28" i="11"/>
  <c r="H28" i="11" s="1"/>
  <c r="D29" i="11"/>
  <c r="E29" i="11"/>
  <c r="F29" i="11" s="1"/>
  <c r="D30" i="11"/>
  <c r="E30" i="11"/>
  <c r="D31" i="11"/>
  <c r="G32" i="11" s="1"/>
  <c r="E31" i="11"/>
  <c r="D8" i="11"/>
  <c r="F8" i="11"/>
  <c r="E80" i="11"/>
  <c r="E84" i="11" s="1"/>
  <c r="H20" i="11" l="1"/>
  <c r="I11" i="23"/>
  <c r="I9" i="23"/>
  <c r="D72" i="23"/>
  <c r="I35" i="23"/>
  <c r="I36" i="23"/>
  <c r="I37" i="23"/>
  <c r="I30" i="23"/>
  <c r="I12" i="24"/>
  <c r="I19" i="24"/>
  <c r="I9" i="24"/>
  <c r="D72" i="24"/>
  <c r="D73" i="24" s="1"/>
  <c r="I15" i="24"/>
  <c r="I24" i="24"/>
  <c r="F27" i="11"/>
  <c r="F31" i="11"/>
  <c r="G24" i="11"/>
  <c r="G27" i="11"/>
  <c r="G15" i="11"/>
  <c r="G30" i="11"/>
  <c r="G26" i="11"/>
  <c r="F18" i="11"/>
  <c r="G10" i="11"/>
  <c r="F9" i="11"/>
  <c r="I16" i="23"/>
  <c r="I12" i="23"/>
  <c r="I24" i="23"/>
  <c r="I18" i="23"/>
  <c r="I26" i="24"/>
  <c r="I29" i="24"/>
  <c r="I13" i="24"/>
  <c r="I14" i="24"/>
  <c r="I23" i="24"/>
  <c r="I16" i="24"/>
  <c r="I27" i="24"/>
  <c r="I28" i="24"/>
  <c r="I20" i="24"/>
  <c r="I34" i="23"/>
  <c r="I26" i="23"/>
  <c r="I28" i="23"/>
  <c r="I22" i="23"/>
  <c r="I25" i="23"/>
  <c r="I15" i="23"/>
  <c r="I17" i="23"/>
  <c r="I21" i="23"/>
  <c r="I13" i="23"/>
  <c r="I19" i="23"/>
  <c r="I31" i="23"/>
  <c r="I33" i="23"/>
  <c r="I23" i="23"/>
  <c r="I27" i="23"/>
  <c r="F12" i="11"/>
  <c r="H23" i="11"/>
  <c r="H19" i="11"/>
  <c r="F14" i="11"/>
  <c r="I25" i="11"/>
  <c r="G14" i="11"/>
  <c r="H10" i="11"/>
  <c r="G29" i="11"/>
  <c r="F17" i="11"/>
  <c r="I17" i="11" s="1"/>
  <c r="F13" i="11"/>
  <c r="G22" i="11"/>
  <c r="H24" i="11"/>
  <c r="F20" i="11"/>
  <c r="G31" i="11"/>
  <c r="G20" i="11"/>
  <c r="G16" i="11"/>
  <c r="H12" i="11"/>
  <c r="H26" i="11"/>
  <c r="G23" i="11"/>
  <c r="F19" i="11"/>
  <c r="H27" i="11"/>
  <c r="G25" i="11"/>
  <c r="H21" i="11"/>
  <c r="G18" i="11"/>
  <c r="F10" i="11"/>
  <c r="I10" i="11" s="1"/>
  <c r="F30" i="11"/>
  <c r="I30" i="11" s="1"/>
  <c r="H29" i="11"/>
  <c r="H13" i="11"/>
  <c r="G19" i="11"/>
  <c r="H16" i="11"/>
  <c r="F26" i="11"/>
  <c r="I26" i="11" s="1"/>
  <c r="F23" i="11"/>
  <c r="I24" i="11" s="1"/>
  <c r="G21" i="11"/>
  <c r="H18" i="11"/>
  <c r="F22" i="11"/>
  <c r="H31" i="11"/>
  <c r="F28" i="11"/>
  <c r="I28" i="11" s="1"/>
  <c r="F15" i="11"/>
  <c r="H25" i="11"/>
  <c r="H17" i="11"/>
  <c r="H15" i="11"/>
  <c r="F21" i="11"/>
  <c r="F11" i="11"/>
  <c r="H30" i="11"/>
  <c r="H22" i="11"/>
  <c r="H14" i="11"/>
  <c r="E92" i="11"/>
  <c r="C7" i="12"/>
  <c r="C13" i="12"/>
  <c r="G9" i="11"/>
  <c r="D73" i="11" l="1"/>
  <c r="I32" i="11"/>
  <c r="I19" i="11"/>
  <c r="I21" i="11"/>
  <c r="I13" i="11"/>
  <c r="I15" i="11"/>
  <c r="I14" i="11"/>
  <c r="I20" i="11"/>
  <c r="I18" i="11"/>
  <c r="I29" i="11"/>
  <c r="I11" i="11"/>
  <c r="I22" i="11"/>
  <c r="I23" i="11"/>
  <c r="I12" i="11"/>
  <c r="I16" i="11"/>
  <c r="I27" i="11"/>
  <c r="I31" i="11"/>
  <c r="H9" i="11"/>
  <c r="I9" i="11"/>
  <c r="E86" i="11" l="1"/>
  <c r="E87" i="11" s="1"/>
  <c r="E89" i="11" s="1"/>
  <c r="E93" i="11" s="1"/>
  <c r="E97" i="11" s="1"/>
  <c r="E86" i="23"/>
  <c r="E87" i="23" s="1"/>
  <c r="E89" i="23" s="1"/>
  <c r="E86" i="24"/>
  <c r="E87" i="24" s="1"/>
  <c r="E89" i="24" s="1"/>
  <c r="E98" i="11" l="1"/>
  <c r="E6" i="25" s="1"/>
  <c r="D6" i="25"/>
  <c r="E95" i="11"/>
  <c r="B6" i="25" s="1"/>
  <c r="E95" i="24"/>
  <c r="E93" i="24"/>
  <c r="E97" i="24" s="1"/>
  <c r="E93" i="23"/>
  <c r="E97" i="23" s="1"/>
  <c r="E95" i="23"/>
  <c r="B7" i="25" s="1"/>
  <c r="E98" i="24" l="1"/>
  <c r="E8" i="25" s="1"/>
  <c r="D8" i="25"/>
  <c r="E98" i="23"/>
  <c r="E7" i="25" s="1"/>
  <c r="E9" i="25" s="1"/>
  <c r="D7" i="25"/>
  <c r="D9" i="25" s="1"/>
  <c r="E96" i="11"/>
  <c r="C6" i="25" s="1"/>
  <c r="B8" i="25"/>
  <c r="E96" i="24"/>
  <c r="C8" i="25" s="1"/>
  <c r="E96" i="23"/>
  <c r="C7" i="25" s="1"/>
  <c r="C9" i="25" l="1"/>
  <c r="B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tc={D155914E-7FAF-4E6F-B8B1-C155597A33DF}</author>
  </authors>
  <commentList>
    <comment ref="B73" authorId="0" shapeId="0" xr:uid="{D155914E-7FAF-4E6F-B8B1-C155597A33DF}">
      <text>
        <r>
          <rPr>
            <sz val="11"/>
            <color theme="1"/>
            <rFont val="Calibri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Odčíta V(NaOH) v riadku, kde je DpH/DV (1. derivácia) maximálne.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tc={FA88AF01-9EFA-4081-8A86-9E1120DB343F}</author>
  </authors>
  <commentList>
    <comment ref="B73" authorId="0" shapeId="0" xr:uid="{FA88AF01-9EFA-4081-8A86-9E1120DB343F}">
      <text>
        <r>
          <rPr>
            <sz val="11"/>
            <color theme="1"/>
            <rFont val="Calibri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Odčíta V(NaOH) v riadku, kde je DpH/DV (1. derivácia) maximálne.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tc={F2C7B771-0814-4A5B-A443-DF9CCA0A9C7C}</author>
  </authors>
  <commentList>
    <comment ref="B73" authorId="0" shapeId="0" xr:uid="{F2C7B771-0814-4A5B-A443-DF9CCA0A9C7C}">
      <text>
        <r>
          <rPr>
            <sz val="11"/>
            <color theme="1"/>
            <rFont val="Calibri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Odčíta V(NaOH) v riadku, kde je DpH/DV (1. derivácia) maximálne. </t>
        </r>
      </text>
    </comment>
  </commentList>
</comments>
</file>

<file path=xl/sharedStrings.xml><?xml version="1.0" encoding="utf-8"?>
<sst xmlns="http://schemas.openxmlformats.org/spreadsheetml/2006/main" count="357" uniqueCount="114">
  <si>
    <t>V(NaOH)</t>
  </si>
  <si>
    <t>pH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</si>
  <si>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</si>
  <si>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pH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</si>
  <si>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pH/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</si>
  <si>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</si>
  <si>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Symbol"/>
        <family val="1"/>
        <charset val="2"/>
      </rPr>
      <t>2</t>
    </r>
    <r>
      <rPr>
        <b/>
        <sz val="11"/>
        <color theme="1"/>
        <rFont val="Calibri"/>
        <family val="2"/>
        <scheme val="minor"/>
      </rPr>
      <t>pH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</si>
  <si>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scheme val="minor"/>
      </rPr>
      <t>pH/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</si>
  <si>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(ml)</t>
  </si>
  <si>
    <t>c(NaOH)</t>
  </si>
  <si>
    <t>First derivative</t>
  </si>
  <si>
    <t>Second derivative</t>
  </si>
  <si>
    <t>Titration curve</t>
  </si>
  <si>
    <t xml:space="preserve">Information </t>
  </si>
  <si>
    <t>Description</t>
  </si>
  <si>
    <t xml:space="preserve">Name </t>
  </si>
  <si>
    <t>Producer</t>
  </si>
  <si>
    <t>Chemical Composition</t>
  </si>
  <si>
    <t>Average</t>
  </si>
  <si>
    <t>n(NaOH)</t>
  </si>
  <si>
    <t>mol</t>
  </si>
  <si>
    <r>
      <t>mol.dm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</si>
  <si>
    <t>g</t>
  </si>
  <si>
    <r>
      <t>g.mol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</si>
  <si>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r>
      <t>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</si>
  <si>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RESULTS</t>
  </si>
  <si>
    <r>
      <t>g.dm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</si>
  <si>
    <t>g/100 ml</t>
  </si>
  <si>
    <t>Calculation of concentration of NaOH</t>
  </si>
  <si>
    <t>rounded</t>
  </si>
  <si>
    <t>Information source</t>
  </si>
  <si>
    <t>Illustration</t>
  </si>
  <si>
    <t>Determination of boric acid in boracic water by potentiometric titration</t>
  </si>
  <si>
    <t xml:space="preserve">Table 5 Volume and pH of sodium hydroxide solution during determination of boric acid </t>
  </si>
  <si>
    <r>
      <t>Table 2</t>
    </r>
    <r>
      <rPr>
        <sz val="11"/>
        <rFont val="Calibri"/>
        <family val="2"/>
        <charset val="238"/>
        <scheme val="minor"/>
      </rPr>
      <t xml:space="preserve"> Boracic water sample information </t>
    </r>
  </si>
  <si>
    <r>
      <t>c((COOH)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</si>
  <si>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Calculation of mass concetration of boric acid</t>
  </si>
  <si>
    <t>n(BA)</t>
  </si>
  <si>
    <t>M(BA)</t>
  </si>
  <si>
    <t>m(BA)</t>
  </si>
  <si>
    <t>V(BA)</t>
  </si>
  <si>
    <t>V(BA, stock solution)</t>
  </si>
  <si>
    <t>m(BA, sample)</t>
  </si>
  <si>
    <t>Dilution factor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</si>
  <si>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f</t>
    </r>
  </si>
  <si>
    <t>w(BA, sample)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</si>
  <si>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>(BA, sample)</t>
    </r>
  </si>
  <si>
    <t>%</t>
  </si>
  <si>
    <t>m(sample)</t>
  </si>
  <si>
    <t>Mass of sample</t>
  </si>
  <si>
    <t>Sodium hydroxide</t>
  </si>
  <si>
    <t>V(NaOH, stock solution)</t>
  </si>
  <si>
    <t>M(NaOH)</t>
  </si>
  <si>
    <t>m(NaOH)</t>
  </si>
  <si>
    <t>g/g</t>
  </si>
  <si>
    <r>
      <t>V((COOH)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</si>
  <si>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n((COOH)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</si>
  <si>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N°</t>
  </si>
  <si>
    <t xml:space="preserve">Molar mass of oxalic acid dihydrate </t>
  </si>
  <si>
    <t xml:space="preserve">Moles of sodium hydroxide </t>
  </si>
  <si>
    <t xml:space="preserve">Volume of sodium hydroxide </t>
  </si>
  <si>
    <t xml:space="preserve">Concentration of sodium hydroxide </t>
  </si>
  <si>
    <t xml:space="preserve">Moles of boric acid </t>
  </si>
  <si>
    <t xml:space="preserve">Molar mass of boric acid </t>
  </si>
  <si>
    <t xml:space="preserve">Mass of boric acid (in pipetted solution) </t>
  </si>
  <si>
    <t xml:space="preserve">Volume of boric acid (pipetted) </t>
  </si>
  <si>
    <t xml:space="preserve">Volume of boric acid (stock solution) </t>
  </si>
  <si>
    <t xml:space="preserve">Mass of boric acid (sample) </t>
  </si>
  <si>
    <t xml:space="preserve">Mass concetration of boric acid </t>
  </si>
  <si>
    <t xml:space="preserve">Mass fraction of boric acid (sample) </t>
  </si>
  <si>
    <t>Endpoint (1st derivative)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</si>
  <si>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pH/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  <r>
      <rPr>
        <b/>
        <sz val="11"/>
        <color theme="1"/>
        <rFont val="Calibri"/>
        <family val="1"/>
        <charset val="2"/>
        <scheme val="minor"/>
      </rPr>
      <t xml:space="preserve"> (max)</t>
    </r>
  </si>
  <si>
    <t>Endpoint calculation (2nd derivative)</t>
  </si>
  <si>
    <t>volume at which the second difference of E is positive for the last time</t>
  </si>
  <si>
    <r>
      <t>V</t>
    </r>
    <r>
      <rPr>
        <vertAlign val="superscript"/>
        <sz val="11"/>
        <color theme="1"/>
        <rFont val="Calibri"/>
        <family val="2"/>
        <charset val="238"/>
        <scheme val="minor"/>
      </rPr>
      <t>+</t>
    </r>
  </si>
  <si>
    <t>constant addition of titrant in the vicinity of the inflection point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</si>
  <si>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238"/>
        <scheme val="minor"/>
      </rPr>
      <t>V</t>
    </r>
  </si>
  <si>
    <t xml:space="preserve">value of the last positive difference of E </t>
  </si>
  <si>
    <t>value of the first negative difference of E</t>
  </si>
  <si>
    <t>volume of the titrant corresponding to the inflection point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</si>
  <si>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x</t>
    </r>
  </si>
  <si>
    <r>
      <t>(g.dm</t>
    </r>
    <r>
      <rPr>
        <b/>
        <vertAlign val="superscript"/>
        <sz val="11"/>
        <color rgb="FF000000"/>
        <rFont val="Calibri"/>
        <family val="2"/>
        <charset val="238"/>
        <scheme val="minor"/>
      </rPr>
      <t>-3</t>
    </r>
    <r>
      <rPr>
        <b/>
        <sz val="11"/>
        <color rgb="FF000000"/>
        <rFont val="Calibri"/>
        <family val="2"/>
        <charset val="238"/>
        <scheme val="minor"/>
      </rPr>
      <t>)</t>
    </r>
  </si>
  <si>
    <r>
      <t>c</t>
    </r>
    <r>
      <rPr>
        <b/>
        <vertAlign val="subscript"/>
        <sz val="11"/>
        <color rgb="FF000000"/>
        <rFont val="Calibri"/>
        <family val="2"/>
        <charset val="238"/>
        <scheme val="minor"/>
      </rPr>
      <t>m</t>
    </r>
    <r>
      <rPr>
        <b/>
        <sz val="11"/>
        <color rgb="FF000000"/>
        <rFont val="Calibri"/>
        <family val="2"/>
        <charset val="238"/>
        <scheme val="minor"/>
      </rPr>
      <t>(BA)</t>
    </r>
  </si>
  <si>
    <t>Table 26 Average mass fraction of boric acid of the three measurements</t>
  </si>
  <si>
    <t>w(BA)</t>
  </si>
  <si>
    <t>(g/g)</t>
  </si>
  <si>
    <t>(%)</t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</si>
  <si>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Symbol"/>
        <family val="1"/>
        <charset val="2"/>
      </rPr>
      <t>2</t>
    </r>
    <r>
      <rPr>
        <sz val="11"/>
        <color theme="1"/>
        <rFont val="Calibri"/>
        <family val="2"/>
        <scheme val="minor"/>
      </rPr>
      <t>pH</t>
    </r>
    <r>
      <rPr>
        <vertAlign val="superscript"/>
        <sz val="11"/>
        <color theme="1"/>
        <rFont val="Calibri"/>
        <family val="2"/>
        <charset val="238"/>
        <scheme val="minor"/>
      </rPr>
      <t>+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</si>
  <si>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Symbol"/>
        <family val="1"/>
        <charset val="2"/>
      </rPr>
      <t>2</t>
    </r>
    <r>
      <rPr>
        <sz val="11"/>
        <color theme="1"/>
        <rFont val="Calibri"/>
        <family val="2"/>
        <scheme val="minor"/>
      </rPr>
      <t>pH</t>
    </r>
    <r>
      <rPr>
        <vertAlign val="superscript"/>
        <sz val="11"/>
        <color theme="1"/>
        <rFont val="Calibri"/>
        <family val="2"/>
        <charset val="238"/>
        <scheme val="minor"/>
      </rPr>
      <t>-</t>
    </r>
  </si>
  <si>
    <t>m(KHP)</t>
  </si>
  <si>
    <t>(g/100 ml)</t>
  </si>
  <si>
    <t>Preparing solutions and reagents</t>
  </si>
  <si>
    <t>Standardization of sodium hydroxide solution by visual titration</t>
  </si>
  <si>
    <r>
      <t>Table 3</t>
    </r>
    <r>
      <rPr>
        <sz val="11"/>
        <rFont val="Calibri"/>
        <family val="2"/>
        <charset val="238"/>
        <scheme val="minor"/>
      </rPr>
      <t xml:space="preserve"> Volume of sodium hydroxide solution during standardization (visual titration)</t>
    </r>
  </si>
  <si>
    <t>Trial</t>
  </si>
  <si>
    <t>Glycerol</t>
  </si>
  <si>
    <t>m(solution)</t>
  </si>
  <si>
    <t>w(glycerol)</t>
  </si>
  <si>
    <t>m(glycerol)</t>
  </si>
  <si>
    <t>m(water)</t>
  </si>
  <si>
    <r>
      <t>g.cm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</si>
  <si>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>(water, 20°C)</t>
    </r>
  </si>
  <si>
    <t>V(water)</t>
  </si>
  <si>
    <t>c(KHP)</t>
  </si>
  <si>
    <t>V(KHP)</t>
  </si>
  <si>
    <t>Mass of KHP</t>
  </si>
  <si>
    <t>M(KHP)</t>
  </si>
  <si>
    <t>Volume of KHP stock solution</t>
  </si>
  <si>
    <t>Concentration of KHP</t>
  </si>
  <si>
    <t>Calculation of concentration of potassium hydrogen phthalate</t>
  </si>
  <si>
    <t>Volume of KHP</t>
  </si>
  <si>
    <t xml:space="preserve">Moles of KHP </t>
  </si>
  <si>
    <t>V(KHP, stock solution)</t>
  </si>
  <si>
    <t>Potassium hydrogenphthalate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</si>
</sst>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%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1"/>
      <charset val="238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1"/>
      <charset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Symbol"/>
      <family val="1"/>
      <charset val="2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rgb="FF44546A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1"/>
      <color rgb="FF0033CC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1"/>
      <charset val="238"/>
      <scheme val="minor"/>
    </font>
    <font>
      <vertAlign val="superscript"/>
      <sz val="11"/>
      <color theme="1"/>
      <name val="Symbol"/>
      <family val="1"/>
      <charset val="2"/>
    </font>
    <font>
      <sz val="11"/>
      <color rgb="FF44546A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vertAlign val="subscript"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 style="thick">
        <color rgb="FF666666"/>
      </bottom>
      <diagonal/>
    </border>
    <border>
      <left/>
      <right style="medium">
        <color rgb="FF999999"/>
      </right>
      <top/>
      <bottom style="thick">
        <color rgb="FF666666"/>
      </bottom>
      <diagonal/>
    </border>
  </borders>
  <cellStyleXfs count="3">
    <xf numFmtId="0" fontId="0" fillId="0" borderId="0"/>
    <xf numFmtId="0" fontId="26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74">
    <xf numFmtId="0" fontId="0" fillId="0" borderId="0" xfId="0"/>
    <xf numFmtId="0" fontId="9" fillId="0" borderId="0" xfId="0" applyFont="1"/>
    <xf numFmtId="0" fontId="9" fillId="2" borderId="1" xfId="0" applyFont="1" applyFill="1" applyBorder="1"/>
    <xf numFmtId="0" fontId="10" fillId="2" borderId="1" xfId="0" applyFont="1" applyFill="1" applyBorder="1"/>
    <xf numFmtId="0" fontId="13" fillId="2" borderId="1" xfId="0" applyFont="1" applyFill="1" applyBorder="1"/>
    <xf numFmtId="0" fontId="16" fillId="2" borderId="1" xfId="0" applyFont="1" applyFill="1" applyBorder="1"/>
    <xf numFmtId="0" fontId="0" fillId="0" borderId="2" xfId="0" applyBorder="1"/>
    <xf numFmtId="0" fontId="17" fillId="0" borderId="1" xfId="0" applyFont="1" applyBorder="1"/>
    <xf numFmtId="0" fontId="18" fillId="0" borderId="0" xfId="0" applyFont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165" fontId="0" fillId="0" borderId="2" xfId="0" applyNumberFormat="1" applyBorder="1"/>
    <xf numFmtId="0" fontId="7" fillId="0" borderId="6" xfId="0" applyFont="1" applyBorder="1" applyAlignment="1">
      <alignment vertical="center" wrapText="1"/>
    </xf>
    <xf numFmtId="0" fontId="26" fillId="0" borderId="6" xfId="1" applyBorder="1" applyAlignment="1">
      <alignment vertical="center" wrapText="1"/>
    </xf>
    <xf numFmtId="0" fontId="0" fillId="0" borderId="1" xfId="0" applyBorder="1"/>
    <xf numFmtId="0" fontId="23" fillId="0" borderId="1" xfId="0" applyFont="1" applyBorder="1"/>
    <xf numFmtId="0" fontId="29" fillId="0" borderId="1" xfId="0" applyFont="1" applyBorder="1"/>
    <xf numFmtId="164" fontId="21" fillId="2" borderId="1" xfId="0" applyNumberFormat="1" applyFont="1" applyFill="1" applyBorder="1"/>
    <xf numFmtId="164" fontId="24" fillId="0" borderId="1" xfId="0" applyNumberFormat="1" applyFont="1" applyBorder="1"/>
    <xf numFmtId="164" fontId="17" fillId="0" borderId="1" xfId="0" applyNumberFormat="1" applyFont="1" applyBorder="1"/>
    <xf numFmtId="2" fontId="24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2" fontId="25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left" wrapText="1"/>
    </xf>
    <xf numFmtId="164" fontId="25" fillId="0" borderId="1" xfId="0" applyNumberFormat="1" applyFont="1" applyBorder="1"/>
    <xf numFmtId="9" fontId="21" fillId="2" borderId="1" xfId="2" applyFont="1" applyFill="1" applyBorder="1"/>
    <xf numFmtId="0" fontId="5" fillId="0" borderId="0" xfId="0" applyFont="1"/>
    <xf numFmtId="0" fontId="13" fillId="0" borderId="7" xfId="0" applyFont="1" applyBorder="1"/>
    <xf numFmtId="0" fontId="9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32" fillId="0" borderId="1" xfId="0" applyFont="1" applyBorder="1"/>
    <xf numFmtId="2" fontId="30" fillId="2" borderId="2" xfId="0" applyNumberFormat="1" applyFont="1" applyFill="1" applyBorder="1"/>
    <xf numFmtId="0" fontId="34" fillId="0" borderId="0" xfId="0" applyFont="1" applyAlignment="1">
      <alignment vertical="center"/>
    </xf>
    <xf numFmtId="0" fontId="37" fillId="0" borderId="9" xfId="0" applyFont="1" applyBorder="1" applyAlignment="1">
      <alignment horizontal="right" vertical="center"/>
    </xf>
    <xf numFmtId="0" fontId="35" fillId="3" borderId="9" xfId="0" applyFont="1" applyFill="1" applyBorder="1" applyAlignment="1">
      <alignment vertical="center"/>
    </xf>
    <xf numFmtId="164" fontId="21" fillId="3" borderId="11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23" fillId="4" borderId="1" xfId="0" applyFont="1" applyFill="1" applyBorder="1"/>
    <xf numFmtId="164" fontId="19" fillId="5" borderId="1" xfId="0" applyNumberFormat="1" applyFont="1" applyFill="1" applyBorder="1"/>
    <xf numFmtId="0" fontId="23" fillId="5" borderId="1" xfId="0" applyFont="1" applyFill="1" applyBorder="1"/>
    <xf numFmtId="0" fontId="0" fillId="5" borderId="1" xfId="0" applyFill="1" applyBorder="1"/>
    <xf numFmtId="0" fontId="31" fillId="5" borderId="2" xfId="0" applyFont="1" applyFill="1" applyBorder="1"/>
    <xf numFmtId="0" fontId="17" fillId="6" borderId="1" xfId="0" applyFont="1" applyFill="1" applyBorder="1"/>
    <xf numFmtId="0" fontId="35" fillId="0" borderId="1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29" fillId="0" borderId="7" xfId="0" applyFont="1" applyBorder="1"/>
    <xf numFmtId="164" fontId="38" fillId="0" borderId="11" xfId="0" applyNumberFormat="1" applyFont="1" applyBorder="1" applyAlignment="1">
      <alignment horizontal="right" vertical="center" wrapText="1"/>
    </xf>
    <xf numFmtId="0" fontId="0" fillId="7" borderId="2" xfId="0" applyFill="1" applyBorder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justify" vertical="center" wrapText="1"/>
    </xf>
    <xf numFmtId="2" fontId="21" fillId="2" borderId="6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9" fillId="5" borderId="1" xfId="0" applyFont="1" applyFill="1" applyBorder="1"/>
    <xf numFmtId="0" fontId="21" fillId="2" borderId="1" xfId="0" applyFont="1" applyFill="1" applyBorder="1"/>
    <xf numFmtId="165" fontId="21" fillId="2" borderId="1" xfId="0" applyNumberFormat="1" applyFont="1" applyFill="1" applyBorder="1"/>
    <xf numFmtId="0" fontId="21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0" fillId="5" borderId="1" xfId="0" applyNumberFormat="1" applyFill="1" applyBorder="1"/>
    <xf numFmtId="0" fontId="40" fillId="0" borderId="0" xfId="0" applyFont="1"/>
    <xf numFmtId="166" fontId="21" fillId="2" borderId="1" xfId="2" applyNumberFormat="1" applyFont="1" applyFill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'Determination POT 1'!$B$7:$B$67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</c:numCache>
            </c:numRef>
          </c:xVal>
          <c:yVal>
            <c:numRef>
              <c:f>'Determination POT 1'!$C$7:$C$67</c:f>
              <c:numCache>
                <c:formatCode>General</c:formatCode>
                <c:ptCount val="61"/>
                <c:pt idx="0">
                  <c:v>4.46</c:v>
                </c:pt>
                <c:pt idx="1">
                  <c:v>6.3</c:v>
                </c:pt>
                <c:pt idx="2">
                  <c:v>6.69</c:v>
                </c:pt>
                <c:pt idx="3">
                  <c:v>6.93</c:v>
                </c:pt>
                <c:pt idx="4">
                  <c:v>7.08</c:v>
                </c:pt>
                <c:pt idx="5">
                  <c:v>7.25</c:v>
                </c:pt>
                <c:pt idx="6">
                  <c:v>7.38</c:v>
                </c:pt>
                <c:pt idx="7">
                  <c:v>7.47</c:v>
                </c:pt>
                <c:pt idx="8">
                  <c:v>7.57</c:v>
                </c:pt>
                <c:pt idx="9">
                  <c:v>7.69</c:v>
                </c:pt>
                <c:pt idx="10">
                  <c:v>7.79</c:v>
                </c:pt>
                <c:pt idx="11">
                  <c:v>7.84</c:v>
                </c:pt>
                <c:pt idx="12">
                  <c:v>7.95</c:v>
                </c:pt>
                <c:pt idx="13">
                  <c:v>8.0399999999999991</c:v>
                </c:pt>
                <c:pt idx="14">
                  <c:v>8.1300000000000008</c:v>
                </c:pt>
                <c:pt idx="15">
                  <c:v>8.25</c:v>
                </c:pt>
                <c:pt idx="16">
                  <c:v>8.32</c:v>
                </c:pt>
                <c:pt idx="17">
                  <c:v>8.4700000000000006</c:v>
                </c:pt>
                <c:pt idx="18">
                  <c:v>8.67</c:v>
                </c:pt>
                <c:pt idx="19">
                  <c:v>8.8800000000000008</c:v>
                </c:pt>
                <c:pt idx="20">
                  <c:v>9.07</c:v>
                </c:pt>
                <c:pt idx="21">
                  <c:v>9.58</c:v>
                </c:pt>
                <c:pt idx="22">
                  <c:v>10.3</c:v>
                </c:pt>
                <c:pt idx="23">
                  <c:v>10.71</c:v>
                </c:pt>
                <c:pt idx="24">
                  <c:v>10.92</c:v>
                </c:pt>
                <c:pt idx="25">
                  <c:v>11.08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99-49E8-A082-DF209D791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scatterChart>
        <c:scatterStyle val="smoothMarker"/>
        <c:varyColors val="0"/>
        <c:ser>
          <c:idx val="1"/>
          <c:order val="1"/>
          <c:tx>
            <c:strRef>
              <c:f>'Determination POT 1'!$F$4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'Determination POT 1'!$B$7:$B$67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</c:numCache>
            </c:numRef>
          </c:xVal>
          <c:yVal>
            <c:numRef>
              <c:f>'Determination POT 1'!$F$7:$F$67</c:f>
              <c:numCache>
                <c:formatCode>General</c:formatCode>
                <c:ptCount val="61"/>
                <c:pt idx="1">
                  <c:v>3.6799999999999997</c:v>
                </c:pt>
                <c:pt idx="2">
                  <c:v>0.78000000000000114</c:v>
                </c:pt>
                <c:pt idx="3">
                  <c:v>0.47999999999999865</c:v>
                </c:pt>
                <c:pt idx="4">
                  <c:v>0.30000000000000071</c:v>
                </c:pt>
                <c:pt idx="5">
                  <c:v>0.33999999999999986</c:v>
                </c:pt>
                <c:pt idx="6">
                  <c:v>0.25999999999999979</c:v>
                </c:pt>
                <c:pt idx="7">
                  <c:v>0.17999999999999972</c:v>
                </c:pt>
                <c:pt idx="8">
                  <c:v>0.20000000000000107</c:v>
                </c:pt>
                <c:pt idx="9">
                  <c:v>0.24000000000000021</c:v>
                </c:pt>
                <c:pt idx="10">
                  <c:v>0.19999999999999929</c:v>
                </c:pt>
                <c:pt idx="11">
                  <c:v>9.9999999999999645E-2</c:v>
                </c:pt>
                <c:pt idx="12">
                  <c:v>0.22000000000000064</c:v>
                </c:pt>
                <c:pt idx="13">
                  <c:v>0.17999999999999794</c:v>
                </c:pt>
                <c:pt idx="14">
                  <c:v>0.18000000000000327</c:v>
                </c:pt>
                <c:pt idx="15">
                  <c:v>0.23999999999999844</c:v>
                </c:pt>
                <c:pt idx="16">
                  <c:v>0.14000000000000057</c:v>
                </c:pt>
                <c:pt idx="17">
                  <c:v>0.30000000000000071</c:v>
                </c:pt>
                <c:pt idx="18">
                  <c:v>0.39999999999999858</c:v>
                </c:pt>
                <c:pt idx="19">
                  <c:v>0.42000000000000171</c:v>
                </c:pt>
                <c:pt idx="20">
                  <c:v>0.37999999999999901</c:v>
                </c:pt>
                <c:pt idx="21">
                  <c:v>1.0199999999999996</c:v>
                </c:pt>
                <c:pt idx="22">
                  <c:v>1.4400000000000013</c:v>
                </c:pt>
                <c:pt idx="23">
                  <c:v>0.82000000000000028</c:v>
                </c:pt>
                <c:pt idx="24">
                  <c:v>0.41999999999999815</c:v>
                </c:pt>
                <c:pt idx="25">
                  <c:v>0.32000000000000028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99-49E8-A082-DF209D791B5C}"/>
            </c:ext>
          </c:extLst>
        </c:ser>
        <c:ser>
          <c:idx val="2"/>
          <c:order val="2"/>
          <c:tx>
            <c:strRef>
              <c:f>'Determination POT 1'!$H$4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'Determination POT 1'!$B$7:$B$67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</c:numCache>
            </c:numRef>
          </c:xVal>
          <c:yVal>
            <c:numRef>
              <c:f>'Determination POT 1'!$I$7:$I$67</c:f>
              <c:numCache>
                <c:formatCode>General</c:formatCode>
                <c:ptCount val="61"/>
                <c:pt idx="2">
                  <c:v>-2.8999999999999986</c:v>
                </c:pt>
                <c:pt idx="3">
                  <c:v>-0.30000000000000249</c:v>
                </c:pt>
                <c:pt idx="4">
                  <c:v>-0.17999999999999794</c:v>
                </c:pt>
                <c:pt idx="5">
                  <c:v>3.9999999999999147E-2</c:v>
                </c:pt>
                <c:pt idx="6">
                  <c:v>-8.0000000000000071E-2</c:v>
                </c:pt>
                <c:pt idx="7">
                  <c:v>-8.0000000000000071E-2</c:v>
                </c:pt>
                <c:pt idx="8">
                  <c:v>2.000000000000135E-2</c:v>
                </c:pt>
                <c:pt idx="9">
                  <c:v>3.9999999999999147E-2</c:v>
                </c:pt>
                <c:pt idx="10">
                  <c:v>-4.0000000000000924E-2</c:v>
                </c:pt>
                <c:pt idx="11">
                  <c:v>-9.9999999999999645E-2</c:v>
                </c:pt>
                <c:pt idx="12">
                  <c:v>0.12000000000000099</c:v>
                </c:pt>
                <c:pt idx="13">
                  <c:v>-4.00000000000027E-2</c:v>
                </c:pt>
                <c:pt idx="14">
                  <c:v>5.3290705182007514E-15</c:v>
                </c:pt>
                <c:pt idx="15">
                  <c:v>5.9999999999995168E-2</c:v>
                </c:pt>
                <c:pt idx="16">
                  <c:v>-9.9999999999997868E-2</c:v>
                </c:pt>
                <c:pt idx="17">
                  <c:v>0.16000000000000014</c:v>
                </c:pt>
                <c:pt idx="18">
                  <c:v>9.9999999999997868E-2</c:v>
                </c:pt>
                <c:pt idx="19">
                  <c:v>2.0000000000003126E-2</c:v>
                </c:pt>
                <c:pt idx="20">
                  <c:v>-4.00000000000027E-2</c:v>
                </c:pt>
                <c:pt idx="21">
                  <c:v>0.64000000000000057</c:v>
                </c:pt>
                <c:pt idx="22">
                  <c:v>0.42000000000000171</c:v>
                </c:pt>
                <c:pt idx="23">
                  <c:v>-0.62000000000000099</c:v>
                </c:pt>
                <c:pt idx="24">
                  <c:v>-0.40000000000000213</c:v>
                </c:pt>
                <c:pt idx="25">
                  <c:v>-9.9999999999997868E-2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99-49E8-A082-DF209D791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805231"/>
        <c:axId val="165880731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valAx>
        <c:axId val="165880731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pH</a:t>
                </a:r>
                <a:r>
                  <a:rPr lang="sk-SK" baseline="30000"/>
                  <a:t>2</a:t>
                </a:r>
                <a:r>
                  <a:rPr lang="sk-SK"/>
                  <a:t>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 baseline="30000"/>
                  <a:t>2</a:t>
                </a:r>
                <a:r>
                  <a:rPr lang="sk-SK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805231"/>
        <c:crosses val="max"/>
        <c:crossBetween val="midCat"/>
      </c:valAx>
      <c:valAx>
        <c:axId val="165880523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658807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'Determination POT 3'!$B$7:$B$66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13.5</c:v>
                </c:pt>
                <c:pt idx="15">
                  <c:v>14</c:v>
                </c:pt>
                <c:pt idx="16">
                  <c:v>14.5</c:v>
                </c:pt>
                <c:pt idx="17">
                  <c:v>15</c:v>
                </c:pt>
                <c:pt idx="18">
                  <c:v>15.5</c:v>
                </c:pt>
                <c:pt idx="19">
                  <c:v>16</c:v>
                </c:pt>
                <c:pt idx="20">
                  <c:v>16.5</c:v>
                </c:pt>
                <c:pt idx="21">
                  <c:v>17</c:v>
                </c:pt>
                <c:pt idx="22">
                  <c:v>17.5</c:v>
                </c:pt>
                <c:pt idx="23">
                  <c:v>18</c:v>
                </c:pt>
                <c:pt idx="24">
                  <c:v>18.5</c:v>
                </c:pt>
                <c:pt idx="25">
                  <c:v>19</c:v>
                </c:pt>
                <c:pt idx="26">
                  <c:v>19.5</c:v>
                </c:pt>
                <c:pt idx="27">
                  <c:v>20</c:v>
                </c:pt>
              </c:numCache>
            </c:numRef>
          </c:xVal>
          <c:yVal>
            <c:numRef>
              <c:f>'Determination POT 3'!$C$7:$C$66</c:f>
              <c:numCache>
                <c:formatCode>General</c:formatCode>
                <c:ptCount val="6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AE-4D0F-8CE5-131006158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  <c:minorUnit val="0.5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'Determination POT 3'!$F$4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'Determination POT 3'!$B$7:$B$66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13.5</c:v>
                </c:pt>
                <c:pt idx="15">
                  <c:v>14</c:v>
                </c:pt>
                <c:pt idx="16">
                  <c:v>14.5</c:v>
                </c:pt>
                <c:pt idx="17">
                  <c:v>15</c:v>
                </c:pt>
                <c:pt idx="18">
                  <c:v>15.5</c:v>
                </c:pt>
                <c:pt idx="19">
                  <c:v>16</c:v>
                </c:pt>
                <c:pt idx="20">
                  <c:v>16.5</c:v>
                </c:pt>
                <c:pt idx="21">
                  <c:v>17</c:v>
                </c:pt>
                <c:pt idx="22">
                  <c:v>17.5</c:v>
                </c:pt>
                <c:pt idx="23">
                  <c:v>18</c:v>
                </c:pt>
                <c:pt idx="24">
                  <c:v>18.5</c:v>
                </c:pt>
                <c:pt idx="25">
                  <c:v>19</c:v>
                </c:pt>
                <c:pt idx="26">
                  <c:v>19.5</c:v>
                </c:pt>
                <c:pt idx="27">
                  <c:v>20</c:v>
                </c:pt>
              </c:numCache>
            </c:numRef>
          </c:xVal>
          <c:yVal>
            <c:numRef>
              <c:f>'Determination POT 3'!$F$7:$F$66</c:f>
              <c:numCache>
                <c:formatCode>General</c:formatCode>
                <c:ptCount val="6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9-4CCD-B830-3B807C1C0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  <c:minorUnit val="0.5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'Determination POT 3'!$H$4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'Determination POT 3'!$B$7:$B$66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13.5</c:v>
                </c:pt>
                <c:pt idx="15">
                  <c:v>14</c:v>
                </c:pt>
                <c:pt idx="16">
                  <c:v>14.5</c:v>
                </c:pt>
                <c:pt idx="17">
                  <c:v>15</c:v>
                </c:pt>
                <c:pt idx="18">
                  <c:v>15.5</c:v>
                </c:pt>
                <c:pt idx="19">
                  <c:v>16</c:v>
                </c:pt>
                <c:pt idx="20">
                  <c:v>16.5</c:v>
                </c:pt>
                <c:pt idx="21">
                  <c:v>17</c:v>
                </c:pt>
                <c:pt idx="22">
                  <c:v>17.5</c:v>
                </c:pt>
                <c:pt idx="23">
                  <c:v>18</c:v>
                </c:pt>
                <c:pt idx="24">
                  <c:v>18.5</c:v>
                </c:pt>
                <c:pt idx="25">
                  <c:v>19</c:v>
                </c:pt>
                <c:pt idx="26">
                  <c:v>19.5</c:v>
                </c:pt>
                <c:pt idx="27">
                  <c:v>20</c:v>
                </c:pt>
              </c:numCache>
            </c:numRef>
          </c:xVal>
          <c:yVal>
            <c:numRef>
              <c:f>'Determination POT 3'!$I$7:$I$66</c:f>
              <c:numCache>
                <c:formatCode>General</c:formatCode>
                <c:ptCount val="6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9C-4841-AC3F-B12B0D5F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  <c:minorUnit val="0.5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'Determination POT 1'!$B$7:$B$67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</c:numCache>
            </c:numRef>
          </c:xVal>
          <c:yVal>
            <c:numRef>
              <c:f>'Determination POT 1'!$C$7:$C$67</c:f>
              <c:numCache>
                <c:formatCode>General</c:formatCode>
                <c:ptCount val="61"/>
                <c:pt idx="0">
                  <c:v>4.46</c:v>
                </c:pt>
                <c:pt idx="1">
                  <c:v>6.3</c:v>
                </c:pt>
                <c:pt idx="2">
                  <c:v>6.69</c:v>
                </c:pt>
                <c:pt idx="3">
                  <c:v>6.93</c:v>
                </c:pt>
                <c:pt idx="4">
                  <c:v>7.08</c:v>
                </c:pt>
                <c:pt idx="5">
                  <c:v>7.25</c:v>
                </c:pt>
                <c:pt idx="6">
                  <c:v>7.38</c:v>
                </c:pt>
                <c:pt idx="7">
                  <c:v>7.47</c:v>
                </c:pt>
                <c:pt idx="8">
                  <c:v>7.57</c:v>
                </c:pt>
                <c:pt idx="9">
                  <c:v>7.69</c:v>
                </c:pt>
                <c:pt idx="10">
                  <c:v>7.79</c:v>
                </c:pt>
                <c:pt idx="11">
                  <c:v>7.84</c:v>
                </c:pt>
                <c:pt idx="12">
                  <c:v>7.95</c:v>
                </c:pt>
                <c:pt idx="13">
                  <c:v>8.0399999999999991</c:v>
                </c:pt>
                <c:pt idx="14">
                  <c:v>8.1300000000000008</c:v>
                </c:pt>
                <c:pt idx="15">
                  <c:v>8.25</c:v>
                </c:pt>
                <c:pt idx="16">
                  <c:v>8.32</c:v>
                </c:pt>
                <c:pt idx="17">
                  <c:v>8.4700000000000006</c:v>
                </c:pt>
                <c:pt idx="18">
                  <c:v>8.67</c:v>
                </c:pt>
                <c:pt idx="19">
                  <c:v>8.8800000000000008</c:v>
                </c:pt>
                <c:pt idx="20">
                  <c:v>9.07</c:v>
                </c:pt>
                <c:pt idx="21">
                  <c:v>9.58</c:v>
                </c:pt>
                <c:pt idx="22">
                  <c:v>10.3</c:v>
                </c:pt>
                <c:pt idx="23">
                  <c:v>10.71</c:v>
                </c:pt>
                <c:pt idx="24">
                  <c:v>10.92</c:v>
                </c:pt>
                <c:pt idx="25">
                  <c:v>11.08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D4-4C9D-80D6-9F36C2EA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  <c:minorUnit val="0.5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'Determination POT 1'!$F$4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'Determination POT 1'!$B$7:$B$67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</c:numCache>
            </c:numRef>
          </c:xVal>
          <c:yVal>
            <c:numRef>
              <c:f>'Determination POT 1'!$F$7:$F$67</c:f>
              <c:numCache>
                <c:formatCode>General</c:formatCode>
                <c:ptCount val="61"/>
                <c:pt idx="1">
                  <c:v>3.6799999999999997</c:v>
                </c:pt>
                <c:pt idx="2">
                  <c:v>0.78000000000000114</c:v>
                </c:pt>
                <c:pt idx="3">
                  <c:v>0.47999999999999865</c:v>
                </c:pt>
                <c:pt idx="4">
                  <c:v>0.30000000000000071</c:v>
                </c:pt>
                <c:pt idx="5">
                  <c:v>0.33999999999999986</c:v>
                </c:pt>
                <c:pt idx="6">
                  <c:v>0.25999999999999979</c:v>
                </c:pt>
                <c:pt idx="7">
                  <c:v>0.17999999999999972</c:v>
                </c:pt>
                <c:pt idx="8">
                  <c:v>0.20000000000000107</c:v>
                </c:pt>
                <c:pt idx="9">
                  <c:v>0.24000000000000021</c:v>
                </c:pt>
                <c:pt idx="10">
                  <c:v>0.19999999999999929</c:v>
                </c:pt>
                <c:pt idx="11">
                  <c:v>9.9999999999999645E-2</c:v>
                </c:pt>
                <c:pt idx="12">
                  <c:v>0.22000000000000064</c:v>
                </c:pt>
                <c:pt idx="13">
                  <c:v>0.17999999999999794</c:v>
                </c:pt>
                <c:pt idx="14">
                  <c:v>0.18000000000000327</c:v>
                </c:pt>
                <c:pt idx="15">
                  <c:v>0.23999999999999844</c:v>
                </c:pt>
                <c:pt idx="16">
                  <c:v>0.14000000000000057</c:v>
                </c:pt>
                <c:pt idx="17">
                  <c:v>0.30000000000000071</c:v>
                </c:pt>
                <c:pt idx="18">
                  <c:v>0.39999999999999858</c:v>
                </c:pt>
                <c:pt idx="19">
                  <c:v>0.42000000000000171</c:v>
                </c:pt>
                <c:pt idx="20">
                  <c:v>0.37999999999999901</c:v>
                </c:pt>
                <c:pt idx="21">
                  <c:v>1.0199999999999996</c:v>
                </c:pt>
                <c:pt idx="22">
                  <c:v>1.4400000000000013</c:v>
                </c:pt>
                <c:pt idx="23">
                  <c:v>0.82000000000000028</c:v>
                </c:pt>
                <c:pt idx="24">
                  <c:v>0.41999999999999815</c:v>
                </c:pt>
                <c:pt idx="25">
                  <c:v>0.32000000000000028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76-44AD-8663-38ACDD2A8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  <c:minorUnit val="0.5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'Determination POT 1'!$H$4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'Determination POT 1'!$B$7:$B$67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</c:numCache>
            </c:numRef>
          </c:xVal>
          <c:yVal>
            <c:numRef>
              <c:f>'Determination POT 1'!$I$7:$I$67</c:f>
              <c:numCache>
                <c:formatCode>General</c:formatCode>
                <c:ptCount val="61"/>
                <c:pt idx="2">
                  <c:v>-2.8999999999999986</c:v>
                </c:pt>
                <c:pt idx="3">
                  <c:v>-0.30000000000000249</c:v>
                </c:pt>
                <c:pt idx="4">
                  <c:v>-0.17999999999999794</c:v>
                </c:pt>
                <c:pt idx="5">
                  <c:v>3.9999999999999147E-2</c:v>
                </c:pt>
                <c:pt idx="6">
                  <c:v>-8.0000000000000071E-2</c:v>
                </c:pt>
                <c:pt idx="7">
                  <c:v>-8.0000000000000071E-2</c:v>
                </c:pt>
                <c:pt idx="8">
                  <c:v>2.000000000000135E-2</c:v>
                </c:pt>
                <c:pt idx="9">
                  <c:v>3.9999999999999147E-2</c:v>
                </c:pt>
                <c:pt idx="10">
                  <c:v>-4.0000000000000924E-2</c:v>
                </c:pt>
                <c:pt idx="11">
                  <c:v>-9.9999999999999645E-2</c:v>
                </c:pt>
                <c:pt idx="12">
                  <c:v>0.12000000000000099</c:v>
                </c:pt>
                <c:pt idx="13">
                  <c:v>-4.00000000000027E-2</c:v>
                </c:pt>
                <c:pt idx="14">
                  <c:v>5.3290705182007514E-15</c:v>
                </c:pt>
                <c:pt idx="15">
                  <c:v>5.9999999999995168E-2</c:v>
                </c:pt>
                <c:pt idx="16">
                  <c:v>-9.9999999999997868E-2</c:v>
                </c:pt>
                <c:pt idx="17">
                  <c:v>0.16000000000000014</c:v>
                </c:pt>
                <c:pt idx="18">
                  <c:v>9.9999999999997868E-2</c:v>
                </c:pt>
                <c:pt idx="19">
                  <c:v>2.0000000000003126E-2</c:v>
                </c:pt>
                <c:pt idx="20">
                  <c:v>-4.00000000000027E-2</c:v>
                </c:pt>
                <c:pt idx="21">
                  <c:v>0.64000000000000057</c:v>
                </c:pt>
                <c:pt idx="22">
                  <c:v>0.42000000000000171</c:v>
                </c:pt>
                <c:pt idx="23">
                  <c:v>-0.62000000000000099</c:v>
                </c:pt>
                <c:pt idx="24">
                  <c:v>-0.40000000000000213</c:v>
                </c:pt>
                <c:pt idx="25">
                  <c:v>-9.9999999999997868E-2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08-43A5-8AA9-A490D17E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  <c:minorUnit val="0.5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'Determination POT 2'!$B$7:$B$66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  <c:pt idx="23">
                  <c:v>14.5</c:v>
                </c:pt>
                <c:pt idx="24">
                  <c:v>15</c:v>
                </c:pt>
                <c:pt idx="25">
                  <c:v>15.5</c:v>
                </c:pt>
                <c:pt idx="26">
                  <c:v>16</c:v>
                </c:pt>
                <c:pt idx="27">
                  <c:v>16.5</c:v>
                </c:pt>
                <c:pt idx="28">
                  <c:v>17</c:v>
                </c:pt>
                <c:pt idx="29">
                  <c:v>17.5</c:v>
                </c:pt>
                <c:pt idx="30">
                  <c:v>18</c:v>
                </c:pt>
                <c:pt idx="31">
                  <c:v>18.5</c:v>
                </c:pt>
                <c:pt idx="32">
                  <c:v>19</c:v>
                </c:pt>
                <c:pt idx="33">
                  <c:v>19.5</c:v>
                </c:pt>
                <c:pt idx="34">
                  <c:v>20</c:v>
                </c:pt>
              </c:numCache>
            </c:numRef>
          </c:xVal>
          <c:yVal>
            <c:numRef>
              <c:f>'Determination POT 2'!$C$7:$C$66</c:f>
              <c:numCache>
                <c:formatCode>General</c:formatCode>
                <c:ptCount val="6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40-45CB-AB70-D14D4988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scatterChart>
        <c:scatterStyle val="smoothMarker"/>
        <c:varyColors val="0"/>
        <c:ser>
          <c:idx val="1"/>
          <c:order val="1"/>
          <c:tx>
            <c:strRef>
              <c:f>'Determination POT 2'!$F$4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'Determination POT 2'!$B$7:$B$66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  <c:pt idx="23">
                  <c:v>14.5</c:v>
                </c:pt>
                <c:pt idx="24">
                  <c:v>15</c:v>
                </c:pt>
                <c:pt idx="25">
                  <c:v>15.5</c:v>
                </c:pt>
                <c:pt idx="26">
                  <c:v>16</c:v>
                </c:pt>
                <c:pt idx="27">
                  <c:v>16.5</c:v>
                </c:pt>
                <c:pt idx="28">
                  <c:v>17</c:v>
                </c:pt>
                <c:pt idx="29">
                  <c:v>17.5</c:v>
                </c:pt>
                <c:pt idx="30">
                  <c:v>18</c:v>
                </c:pt>
                <c:pt idx="31">
                  <c:v>18.5</c:v>
                </c:pt>
                <c:pt idx="32">
                  <c:v>19</c:v>
                </c:pt>
                <c:pt idx="33">
                  <c:v>19.5</c:v>
                </c:pt>
                <c:pt idx="34">
                  <c:v>20</c:v>
                </c:pt>
              </c:numCache>
            </c:numRef>
          </c:xVal>
          <c:yVal>
            <c:numRef>
              <c:f>'Determination POT 2'!$F$7:$F$66</c:f>
              <c:numCache>
                <c:formatCode>General</c:formatCode>
                <c:ptCount val="6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40-45CB-AB70-D14D498845C2}"/>
            </c:ext>
          </c:extLst>
        </c:ser>
        <c:ser>
          <c:idx val="2"/>
          <c:order val="2"/>
          <c:tx>
            <c:strRef>
              <c:f>'Determination POT 2'!$H$4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'Determination POT 2'!$B$7:$B$66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  <c:pt idx="23">
                  <c:v>14.5</c:v>
                </c:pt>
                <c:pt idx="24">
                  <c:v>15</c:v>
                </c:pt>
                <c:pt idx="25">
                  <c:v>15.5</c:v>
                </c:pt>
                <c:pt idx="26">
                  <c:v>16</c:v>
                </c:pt>
                <c:pt idx="27">
                  <c:v>16.5</c:v>
                </c:pt>
                <c:pt idx="28">
                  <c:v>17</c:v>
                </c:pt>
                <c:pt idx="29">
                  <c:v>17.5</c:v>
                </c:pt>
                <c:pt idx="30">
                  <c:v>18</c:v>
                </c:pt>
                <c:pt idx="31">
                  <c:v>18.5</c:v>
                </c:pt>
                <c:pt idx="32">
                  <c:v>19</c:v>
                </c:pt>
                <c:pt idx="33">
                  <c:v>19.5</c:v>
                </c:pt>
                <c:pt idx="34">
                  <c:v>20</c:v>
                </c:pt>
              </c:numCache>
            </c:numRef>
          </c:xVal>
          <c:yVal>
            <c:numRef>
              <c:f>'Determination POT 2'!$I$7:$I$66</c:f>
              <c:numCache>
                <c:formatCode>General</c:formatCode>
                <c:ptCount val="6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40-45CB-AB70-D14D4988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805231"/>
        <c:axId val="165880731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valAx>
        <c:axId val="165880731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pH</a:t>
                </a:r>
                <a:r>
                  <a:rPr lang="sk-SK" baseline="30000"/>
                  <a:t>2</a:t>
                </a:r>
                <a:r>
                  <a:rPr lang="sk-SK"/>
                  <a:t>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 baseline="30000"/>
                  <a:t>2</a:t>
                </a:r>
                <a:r>
                  <a:rPr lang="sk-SK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805231"/>
        <c:crosses val="max"/>
        <c:crossBetween val="midCat"/>
      </c:valAx>
      <c:valAx>
        <c:axId val="165880523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658807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'Determination POT 2'!$B$7:$B$66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  <c:pt idx="23">
                  <c:v>14.5</c:v>
                </c:pt>
                <c:pt idx="24">
                  <c:v>15</c:v>
                </c:pt>
                <c:pt idx="25">
                  <c:v>15.5</c:v>
                </c:pt>
                <c:pt idx="26">
                  <c:v>16</c:v>
                </c:pt>
                <c:pt idx="27">
                  <c:v>16.5</c:v>
                </c:pt>
                <c:pt idx="28">
                  <c:v>17</c:v>
                </c:pt>
                <c:pt idx="29">
                  <c:v>17.5</c:v>
                </c:pt>
                <c:pt idx="30">
                  <c:v>18</c:v>
                </c:pt>
                <c:pt idx="31">
                  <c:v>18.5</c:v>
                </c:pt>
                <c:pt idx="32">
                  <c:v>19</c:v>
                </c:pt>
                <c:pt idx="33">
                  <c:v>19.5</c:v>
                </c:pt>
                <c:pt idx="34">
                  <c:v>20</c:v>
                </c:pt>
              </c:numCache>
            </c:numRef>
          </c:xVal>
          <c:yVal>
            <c:numRef>
              <c:f>'Determination POT 2'!$C$7:$C$66</c:f>
              <c:numCache>
                <c:formatCode>General</c:formatCode>
                <c:ptCount val="6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E7-48BE-A1C0-52201743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  <c:minorUnit val="0.5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'Determination POT 2'!$F$4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'Determination POT 2'!$B$7:$B$66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  <c:pt idx="23">
                  <c:v>14.5</c:v>
                </c:pt>
                <c:pt idx="24">
                  <c:v>15</c:v>
                </c:pt>
                <c:pt idx="25">
                  <c:v>15.5</c:v>
                </c:pt>
                <c:pt idx="26">
                  <c:v>16</c:v>
                </c:pt>
                <c:pt idx="27">
                  <c:v>16.5</c:v>
                </c:pt>
                <c:pt idx="28">
                  <c:v>17</c:v>
                </c:pt>
                <c:pt idx="29">
                  <c:v>17.5</c:v>
                </c:pt>
                <c:pt idx="30">
                  <c:v>18</c:v>
                </c:pt>
                <c:pt idx="31">
                  <c:v>18.5</c:v>
                </c:pt>
                <c:pt idx="32">
                  <c:v>19</c:v>
                </c:pt>
                <c:pt idx="33">
                  <c:v>19.5</c:v>
                </c:pt>
                <c:pt idx="34">
                  <c:v>20</c:v>
                </c:pt>
              </c:numCache>
            </c:numRef>
          </c:xVal>
          <c:yVal>
            <c:numRef>
              <c:f>'Determination POT 2'!$F$7:$F$66</c:f>
              <c:numCache>
                <c:formatCode>General</c:formatCode>
                <c:ptCount val="6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DD-427C-8BFE-BC57D0F8C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  <c:minorUnit val="0.5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'Determination POT 2'!$H$4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'Determination POT 2'!$B$7:$B$66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  <c:pt idx="23">
                  <c:v>14.5</c:v>
                </c:pt>
                <c:pt idx="24">
                  <c:v>15</c:v>
                </c:pt>
                <c:pt idx="25">
                  <c:v>15.5</c:v>
                </c:pt>
                <c:pt idx="26">
                  <c:v>16</c:v>
                </c:pt>
                <c:pt idx="27">
                  <c:v>16.5</c:v>
                </c:pt>
                <c:pt idx="28">
                  <c:v>17</c:v>
                </c:pt>
                <c:pt idx="29">
                  <c:v>17.5</c:v>
                </c:pt>
                <c:pt idx="30">
                  <c:v>18</c:v>
                </c:pt>
                <c:pt idx="31">
                  <c:v>18.5</c:v>
                </c:pt>
                <c:pt idx="32">
                  <c:v>19</c:v>
                </c:pt>
                <c:pt idx="33">
                  <c:v>19.5</c:v>
                </c:pt>
                <c:pt idx="34">
                  <c:v>20</c:v>
                </c:pt>
              </c:numCache>
            </c:numRef>
          </c:xVal>
          <c:yVal>
            <c:numRef>
              <c:f>'Determination POT 2'!$I$7:$I$66</c:f>
              <c:numCache>
                <c:formatCode>General</c:formatCode>
                <c:ptCount val="6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39-44F6-BE2A-4C1B68909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  <c:minorUnit val="0.5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Determination of boric acid in boracic water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'Determination POT 3'!$B$7:$B$66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13.5</c:v>
                </c:pt>
                <c:pt idx="15">
                  <c:v>14</c:v>
                </c:pt>
                <c:pt idx="16">
                  <c:v>14.5</c:v>
                </c:pt>
                <c:pt idx="17">
                  <c:v>15</c:v>
                </c:pt>
                <c:pt idx="18">
                  <c:v>15.5</c:v>
                </c:pt>
                <c:pt idx="19">
                  <c:v>16</c:v>
                </c:pt>
                <c:pt idx="20">
                  <c:v>16.5</c:v>
                </c:pt>
                <c:pt idx="21">
                  <c:v>17</c:v>
                </c:pt>
                <c:pt idx="22">
                  <c:v>17.5</c:v>
                </c:pt>
                <c:pt idx="23">
                  <c:v>18</c:v>
                </c:pt>
                <c:pt idx="24">
                  <c:v>18.5</c:v>
                </c:pt>
                <c:pt idx="25">
                  <c:v>19</c:v>
                </c:pt>
                <c:pt idx="26">
                  <c:v>19.5</c:v>
                </c:pt>
                <c:pt idx="27">
                  <c:v>20</c:v>
                </c:pt>
              </c:numCache>
            </c:numRef>
          </c:xVal>
          <c:yVal>
            <c:numRef>
              <c:f>'Determination POT 3'!$C$7:$C$66</c:f>
              <c:numCache>
                <c:formatCode>General</c:formatCode>
                <c:ptCount val="6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66-491D-B681-5A3D7F808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scatterChart>
        <c:scatterStyle val="smoothMarker"/>
        <c:varyColors val="0"/>
        <c:ser>
          <c:idx val="1"/>
          <c:order val="1"/>
          <c:tx>
            <c:strRef>
              <c:f>'Determination POT 3'!$F$4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'Determination POT 3'!$B$7:$B$66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13.5</c:v>
                </c:pt>
                <c:pt idx="15">
                  <c:v>14</c:v>
                </c:pt>
                <c:pt idx="16">
                  <c:v>14.5</c:v>
                </c:pt>
                <c:pt idx="17">
                  <c:v>15</c:v>
                </c:pt>
                <c:pt idx="18">
                  <c:v>15.5</c:v>
                </c:pt>
                <c:pt idx="19">
                  <c:v>16</c:v>
                </c:pt>
                <c:pt idx="20">
                  <c:v>16.5</c:v>
                </c:pt>
                <c:pt idx="21">
                  <c:v>17</c:v>
                </c:pt>
                <c:pt idx="22">
                  <c:v>17.5</c:v>
                </c:pt>
                <c:pt idx="23">
                  <c:v>18</c:v>
                </c:pt>
                <c:pt idx="24">
                  <c:v>18.5</c:v>
                </c:pt>
                <c:pt idx="25">
                  <c:v>19</c:v>
                </c:pt>
                <c:pt idx="26">
                  <c:v>19.5</c:v>
                </c:pt>
                <c:pt idx="27">
                  <c:v>20</c:v>
                </c:pt>
              </c:numCache>
            </c:numRef>
          </c:xVal>
          <c:yVal>
            <c:numRef>
              <c:f>'Determination POT 3'!$F$7:$F$66</c:f>
              <c:numCache>
                <c:formatCode>General</c:formatCode>
                <c:ptCount val="6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66-491D-B681-5A3D7F80886C}"/>
            </c:ext>
          </c:extLst>
        </c:ser>
        <c:ser>
          <c:idx val="2"/>
          <c:order val="2"/>
          <c:tx>
            <c:strRef>
              <c:f>'Determination POT 3'!$H$4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'Determination POT 3'!$B$7:$B$66</c:f>
              <c:numCache>
                <c:formatCode>0.0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13.5</c:v>
                </c:pt>
                <c:pt idx="15">
                  <c:v>14</c:v>
                </c:pt>
                <c:pt idx="16">
                  <c:v>14.5</c:v>
                </c:pt>
                <c:pt idx="17">
                  <c:v>15</c:v>
                </c:pt>
                <c:pt idx="18">
                  <c:v>15.5</c:v>
                </c:pt>
                <c:pt idx="19">
                  <c:v>16</c:v>
                </c:pt>
                <c:pt idx="20">
                  <c:v>16.5</c:v>
                </c:pt>
                <c:pt idx="21">
                  <c:v>17</c:v>
                </c:pt>
                <c:pt idx="22">
                  <c:v>17.5</c:v>
                </c:pt>
                <c:pt idx="23">
                  <c:v>18</c:v>
                </c:pt>
                <c:pt idx="24">
                  <c:v>18.5</c:v>
                </c:pt>
                <c:pt idx="25">
                  <c:v>19</c:v>
                </c:pt>
                <c:pt idx="26">
                  <c:v>19.5</c:v>
                </c:pt>
                <c:pt idx="27">
                  <c:v>20</c:v>
                </c:pt>
              </c:numCache>
            </c:numRef>
          </c:xVal>
          <c:yVal>
            <c:numRef>
              <c:f>'Determination POT 3'!$I$7:$I$66</c:f>
              <c:numCache>
                <c:formatCode>General</c:formatCode>
                <c:ptCount val="6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66-491D-B681-5A3D7F808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805231"/>
        <c:axId val="165880731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valAx>
        <c:axId val="165880731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pH</a:t>
                </a:r>
                <a:r>
                  <a:rPr lang="sk-SK" baseline="30000"/>
                  <a:t>2</a:t>
                </a:r>
                <a:r>
                  <a:rPr lang="sk-SK"/>
                  <a:t>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 baseline="30000"/>
                  <a:t>2</a:t>
                </a:r>
                <a:r>
                  <a:rPr lang="sk-SK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805231"/>
        <c:crosses val="max"/>
        <c:crossBetween val="midCat"/>
      </c:valAx>
      <c:valAx>
        <c:axId val="165880523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658807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25</xdr:col>
      <xdr:colOff>79375</xdr:colOff>
      <xdr:row>51</xdr:row>
      <xdr:rowOff>0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051E71E5-FB1D-4D2D-BB43-27F691058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104900"/>
          <a:ext cx="15395575" cy="828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206802</xdr:colOff>
      <xdr:row>1</xdr:row>
      <xdr:rowOff>16353</xdr:rowOff>
    </xdr:from>
    <xdr:to>
      <xdr:col>28</xdr:col>
      <xdr:colOff>335642</xdr:colOff>
      <xdr:row>18</xdr:row>
      <xdr:rowOff>101600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7D9DE61-00A9-4916-820C-579F2CDD8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9070</xdr:colOff>
      <xdr:row>1</xdr:row>
      <xdr:rowOff>27213</xdr:rowOff>
    </xdr:from>
    <xdr:to>
      <xdr:col>18</xdr:col>
      <xdr:colOff>244928</xdr:colOff>
      <xdr:row>19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A1D21BC-3A1C-48FA-AB84-93E699378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11545</xdr:colOff>
      <xdr:row>20</xdr:row>
      <xdr:rowOff>12864</xdr:rowOff>
    </xdr:from>
    <xdr:to>
      <xdr:col>18</xdr:col>
      <xdr:colOff>272143</xdr:colOff>
      <xdr:row>39</xdr:row>
      <xdr:rowOff>96157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E6673C7-A078-4990-BB47-95167B28D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698</xdr:colOff>
      <xdr:row>40</xdr:row>
      <xdr:rowOff>155438</xdr:rowOff>
    </xdr:from>
    <xdr:to>
      <xdr:col>18</xdr:col>
      <xdr:colOff>328387</xdr:colOff>
      <xdr:row>60</xdr:row>
      <xdr:rowOff>161636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A8443E1-DBAD-4B61-B552-60D2C021C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206802</xdr:colOff>
      <xdr:row>1</xdr:row>
      <xdr:rowOff>16353</xdr:rowOff>
    </xdr:from>
    <xdr:to>
      <xdr:col>28</xdr:col>
      <xdr:colOff>335642</xdr:colOff>
      <xdr:row>18</xdr:row>
      <xdr:rowOff>101600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EFA641A-CF7E-4309-94B0-05E2CE5F9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9070</xdr:colOff>
      <xdr:row>1</xdr:row>
      <xdr:rowOff>27213</xdr:rowOff>
    </xdr:from>
    <xdr:to>
      <xdr:col>18</xdr:col>
      <xdr:colOff>244928</xdr:colOff>
      <xdr:row>19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4137B32-F993-486F-ACE9-B6786A3DB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11545</xdr:colOff>
      <xdr:row>20</xdr:row>
      <xdr:rowOff>12864</xdr:rowOff>
    </xdr:from>
    <xdr:to>
      <xdr:col>18</xdr:col>
      <xdr:colOff>272143</xdr:colOff>
      <xdr:row>39</xdr:row>
      <xdr:rowOff>96157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2F9087F-D923-49EE-AFAF-AF5F4E27E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558179</xdr:colOff>
      <xdr:row>40</xdr:row>
      <xdr:rowOff>84517</xdr:rowOff>
    </xdr:from>
    <xdr:to>
      <xdr:col>18</xdr:col>
      <xdr:colOff>273958</xdr:colOff>
      <xdr:row>63</xdr:row>
      <xdr:rowOff>56573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3F6433E-AA23-48FE-A9AC-A43D614CA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206802</xdr:colOff>
      <xdr:row>1</xdr:row>
      <xdr:rowOff>16353</xdr:rowOff>
    </xdr:from>
    <xdr:to>
      <xdr:col>28</xdr:col>
      <xdr:colOff>335642</xdr:colOff>
      <xdr:row>18</xdr:row>
      <xdr:rowOff>101600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893888-998E-4CB2-82EF-00AF155F2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9070</xdr:colOff>
      <xdr:row>1</xdr:row>
      <xdr:rowOff>27213</xdr:rowOff>
    </xdr:from>
    <xdr:to>
      <xdr:col>18</xdr:col>
      <xdr:colOff>244928</xdr:colOff>
      <xdr:row>19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7204C3E-50BD-46D0-92D5-0D52281E5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11545</xdr:colOff>
      <xdr:row>20</xdr:row>
      <xdr:rowOff>12864</xdr:rowOff>
    </xdr:from>
    <xdr:to>
      <xdr:col>18</xdr:col>
      <xdr:colOff>272143</xdr:colOff>
      <xdr:row>39</xdr:row>
      <xdr:rowOff>96157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79AE33E-B3A1-42D9-97A4-6E4367CB7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558179</xdr:colOff>
      <xdr:row>40</xdr:row>
      <xdr:rowOff>84517</xdr:rowOff>
    </xdr:from>
    <xdr:to>
      <xdr:col>18</xdr:col>
      <xdr:colOff>273958</xdr:colOff>
      <xdr:row>63</xdr:row>
      <xdr:rowOff>56573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7657C79-46D2-42D5-9754-17B8A2DDC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dita Dömötörová" id="{61B49B63-2596-4B3B-939C-5700E18E81B1}" userId="803b5fd7daa6f70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3" dT="2023-05-31T08:32:28.15" personId="{61B49B63-2596-4B3B-939C-5700E18E81B1}" id="{D155914E-7FAF-4E6F-B8B1-C155597A33DF}">
    <text xml:space="preserve">Odčíta V(NaOH) v riadku, kde je DpH/DV (1. derivácia) maximálne.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3" dT="2023-05-31T08:32:28.15" personId="{61B49B63-2596-4B3B-939C-5700E18E81B1}" id="{FA88AF01-9EFA-4081-8A86-9E1120DB343F}">
    <text xml:space="preserve">Odčíta V(NaOH) v riadku, kde je DpH/DV (1. derivácia) maximálne.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73" dT="2023-05-31T08:32:28.15" personId="{61B49B63-2596-4B3B-939C-5700E18E81B1}" id="{F2C7B771-0814-4A5B-A443-DF9CCA0A9C7C}">
    <text xml:space="preserve">Odčíta V(NaOH) v riadku, kde je DpH/DV (1. derivácia) maximálne.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7865-08C0-402A-B9DF-477BCAB4834F}">
  <dimension ref="A1"/>
  <sheetViews>
    <sheetView tabSelected="1" zoomScale="50" zoomScaleNormal="50" workbookViewId="0">
      <selection activeCell="AF28" sqref="AF28"/>
    </sheetView>
  </sheetViews>
  <sheetFormatPr defaultRowHeight="14.4"/>
  <cols>
    <col min="1" max="1" width="9.777343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655E-DB0C-4704-BA33-49B34AD5DDBE}">
  <dimension ref="A1:B7"/>
  <sheetViews>
    <sheetView view="pageBreakPreview" zoomScaleNormal="100" zoomScaleSheetLayoutView="100" workbookViewId="0">
      <selection activeCell="B3" sqref="B3"/>
    </sheetView>
  </sheetViews>
  <sheetFormatPr defaultRowHeight="14.4"/>
  <cols>
    <col min="1" max="1" width="23.5546875" customWidth="1"/>
    <col min="2" max="2" width="30.21875" customWidth="1"/>
  </cols>
  <sheetData>
    <row r="1" spans="1:2" ht="15" thickBot="1">
      <c r="A1" s="8" t="s">
        <v>34</v>
      </c>
    </row>
    <row r="2" spans="1:2" ht="15" thickBot="1">
      <c r="A2" s="9" t="s">
        <v>13</v>
      </c>
      <c r="B2" s="10" t="s">
        <v>14</v>
      </c>
    </row>
    <row r="3" spans="1:2" ht="15.6" thickTop="1" thickBot="1">
      <c r="A3" s="11" t="s">
        <v>15</v>
      </c>
      <c r="B3" s="41"/>
    </row>
    <row r="4" spans="1:2" ht="15" thickBot="1">
      <c r="A4" s="11" t="s">
        <v>16</v>
      </c>
      <c r="B4" s="14"/>
    </row>
    <row r="5" spans="1:2" ht="15" thickBot="1">
      <c r="A5" s="11" t="s">
        <v>17</v>
      </c>
      <c r="B5" s="14"/>
    </row>
    <row r="6" spans="1:2" ht="15" thickBot="1">
      <c r="A6" s="11" t="s">
        <v>30</v>
      </c>
      <c r="B6" s="15"/>
    </row>
    <row r="7" spans="1:2" ht="101.55" customHeight="1" thickBot="1">
      <c r="A7" s="11" t="s">
        <v>31</v>
      </c>
      <c r="B7" s="1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&amp;CFile: &amp;F
Sheet: &amp;A</oddHeader>
    <oddFooter>&amp;LPrint date: &amp;D &amp;T&amp;R&amp;P/&amp;N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9052-D6A8-4B2D-95B6-7259E34D817A}">
  <dimension ref="A1:C21"/>
  <sheetViews>
    <sheetView view="pageBreakPreview" topLeftCell="A2" zoomScale="140" zoomScaleNormal="70" zoomScaleSheetLayoutView="140" workbookViewId="0">
      <selection activeCell="J5" sqref="J5"/>
    </sheetView>
  </sheetViews>
  <sheetFormatPr defaultRowHeight="14.4"/>
  <cols>
    <col min="1" max="1" width="22.77734375" bestFit="1" customWidth="1"/>
    <col min="2" max="2" width="8.33203125" bestFit="1" customWidth="1"/>
    <col min="3" max="3" width="11.21875" bestFit="1" customWidth="1"/>
  </cols>
  <sheetData>
    <row r="1" spans="1:3">
      <c r="A1" s="1" t="s">
        <v>91</v>
      </c>
      <c r="B1" s="1"/>
    </row>
    <row r="3" spans="1:3">
      <c r="A3" s="1" t="s">
        <v>113</v>
      </c>
      <c r="B3" s="1"/>
    </row>
    <row r="4" spans="1:3" ht="16.2">
      <c r="A4" s="16" t="s">
        <v>103</v>
      </c>
      <c r="B4" s="16" t="s">
        <v>21</v>
      </c>
      <c r="C4" s="43">
        <v>0.1</v>
      </c>
    </row>
    <row r="5" spans="1:3" ht="16.2">
      <c r="A5" s="16" t="s">
        <v>104</v>
      </c>
      <c r="B5" s="16" t="s">
        <v>24</v>
      </c>
      <c r="C5" s="44">
        <v>100</v>
      </c>
    </row>
    <row r="6" spans="1:3" ht="16.2">
      <c r="A6" s="16" t="s">
        <v>106</v>
      </c>
      <c r="B6" s="16" t="s">
        <v>23</v>
      </c>
      <c r="C6" s="17">
        <v>204.22</v>
      </c>
    </row>
    <row r="7" spans="1:3">
      <c r="A7" s="16" t="s">
        <v>89</v>
      </c>
      <c r="B7" s="16" t="s">
        <v>22</v>
      </c>
      <c r="C7" s="19">
        <f>C4*C5*0.001*C6</f>
        <v>2.0422000000000002</v>
      </c>
    </row>
    <row r="9" spans="1:3">
      <c r="A9" s="1" t="s">
        <v>50</v>
      </c>
    </row>
    <row r="10" spans="1:3" ht="16.2">
      <c r="A10" s="16" t="s">
        <v>9</v>
      </c>
      <c r="B10" s="16" t="s">
        <v>21</v>
      </c>
      <c r="C10" s="43">
        <v>0.1</v>
      </c>
    </row>
    <row r="11" spans="1:3" ht="16.2">
      <c r="A11" s="16" t="s">
        <v>51</v>
      </c>
      <c r="B11" s="16" t="s">
        <v>24</v>
      </c>
      <c r="C11" s="44">
        <v>200</v>
      </c>
    </row>
    <row r="12" spans="1:3" ht="16.2">
      <c r="A12" s="16" t="s">
        <v>52</v>
      </c>
      <c r="B12" s="16" t="s">
        <v>23</v>
      </c>
      <c r="C12" s="17">
        <v>39.997</v>
      </c>
    </row>
    <row r="13" spans="1:3">
      <c r="A13" s="16" t="s">
        <v>53</v>
      </c>
      <c r="B13" s="16" t="s">
        <v>22</v>
      </c>
      <c r="C13" s="19">
        <f>C10*C11*0.001*C12</f>
        <v>0.79993999999999998</v>
      </c>
    </row>
    <row r="15" spans="1:3">
      <c r="A15" s="1" t="s">
        <v>95</v>
      </c>
      <c r="B15" s="1"/>
    </row>
    <row r="16" spans="1:3">
      <c r="A16" s="16" t="s">
        <v>96</v>
      </c>
      <c r="B16" s="16" t="s">
        <v>22</v>
      </c>
      <c r="C16" s="66">
        <v>100</v>
      </c>
    </row>
    <row r="17" spans="1:3">
      <c r="A17" s="16" t="s">
        <v>97</v>
      </c>
      <c r="B17" s="16"/>
      <c r="C17" s="44">
        <v>0.1</v>
      </c>
    </row>
    <row r="18" spans="1:3" ht="16.2">
      <c r="A18" s="18" t="s">
        <v>101</v>
      </c>
      <c r="B18" s="16" t="s">
        <v>100</v>
      </c>
      <c r="C18" s="44">
        <v>0.99819999999999998</v>
      </c>
    </row>
    <row r="19" spans="1:3">
      <c r="A19" s="16" t="s">
        <v>98</v>
      </c>
      <c r="B19" s="16" t="s">
        <v>22</v>
      </c>
      <c r="C19" s="67">
        <f>C16*C17</f>
        <v>10</v>
      </c>
    </row>
    <row r="20" spans="1:3">
      <c r="A20" s="17" t="s">
        <v>99</v>
      </c>
      <c r="B20" s="17" t="s">
        <v>22</v>
      </c>
      <c r="C20" s="69">
        <f>C16-C19</f>
        <v>90</v>
      </c>
    </row>
    <row r="21" spans="1:3" ht="16.2">
      <c r="A21" s="16" t="s">
        <v>102</v>
      </c>
      <c r="B21" s="16" t="s">
        <v>24</v>
      </c>
      <c r="C21" s="68">
        <f>C20/C18</f>
        <v>90.162292125826497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&amp;CFile: &amp;F
Sheet: &amp;A</oddHeader>
    <oddFooter>&amp;LPrint date: &amp;D &amp;T&amp;R&amp;P/&amp;N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C2DE-7749-4461-9467-01C2DBFD44A7}">
  <dimension ref="A1:D24"/>
  <sheetViews>
    <sheetView view="pageBreakPreview" zoomScale="110" zoomScaleNormal="85" zoomScaleSheetLayoutView="110" workbookViewId="0">
      <selection activeCell="E13" sqref="E13:E25"/>
    </sheetView>
  </sheetViews>
  <sheetFormatPr defaultRowHeight="14.4"/>
  <cols>
    <col min="1" max="1" width="24.33203125" customWidth="1"/>
    <col min="2" max="2" width="23.21875" customWidth="1"/>
    <col min="3" max="3" width="8.33203125" bestFit="1" customWidth="1"/>
    <col min="4" max="4" width="11.44140625" customWidth="1"/>
  </cols>
  <sheetData>
    <row r="1" spans="1:4">
      <c r="A1" s="1" t="s">
        <v>92</v>
      </c>
    </row>
    <row r="3" spans="1:4" ht="15" thickBot="1">
      <c r="A3" s="8" t="s">
        <v>93</v>
      </c>
    </row>
    <row r="4" spans="1:4">
      <c r="A4" s="55" t="s">
        <v>94</v>
      </c>
      <c r="B4" s="56" t="s">
        <v>0</v>
      </c>
      <c r="C4" s="57"/>
    </row>
    <row r="5" spans="1:4" ht="15" thickBot="1">
      <c r="A5" s="58"/>
      <c r="B5" s="59" t="s">
        <v>8</v>
      </c>
      <c r="C5" s="57"/>
    </row>
    <row r="6" spans="1:4" ht="15.6" thickTop="1" thickBot="1">
      <c r="A6" s="60">
        <v>1</v>
      </c>
      <c r="B6" s="61">
        <v>20.100000000000001</v>
      </c>
      <c r="C6" s="57"/>
    </row>
    <row r="7" spans="1:4" ht="15" thickBot="1">
      <c r="A7" s="60">
        <v>2</v>
      </c>
      <c r="B7" s="61">
        <v>20.2</v>
      </c>
      <c r="C7" s="57"/>
    </row>
    <row r="8" spans="1:4" ht="15" thickBot="1">
      <c r="A8" s="60">
        <v>3</v>
      </c>
      <c r="B8" s="61">
        <v>20.100000000000001</v>
      </c>
      <c r="C8" s="57"/>
    </row>
    <row r="9" spans="1:4" ht="15" thickBot="1">
      <c r="A9" s="62" t="s">
        <v>18</v>
      </c>
      <c r="B9" s="63">
        <f>AVERAGE(B6:B8)</f>
        <v>20.133333333333333</v>
      </c>
    </row>
    <row r="11" spans="1:4">
      <c r="A11" s="1" t="s">
        <v>25</v>
      </c>
    </row>
    <row r="12" spans="1:4">
      <c r="A12" s="1" t="s">
        <v>109</v>
      </c>
    </row>
    <row r="13" spans="1:4">
      <c r="A13" s="70" t="s">
        <v>105</v>
      </c>
      <c r="B13" s="16" t="s">
        <v>89</v>
      </c>
      <c r="C13" s="16" t="s">
        <v>22</v>
      </c>
      <c r="D13" s="71">
        <v>2.04</v>
      </c>
    </row>
    <row r="14" spans="1:4" ht="28.8">
      <c r="A14" s="64" t="s">
        <v>58</v>
      </c>
      <c r="B14" s="16" t="s">
        <v>106</v>
      </c>
      <c r="C14" s="16" t="s">
        <v>23</v>
      </c>
      <c r="D14" s="17">
        <v>204.22</v>
      </c>
    </row>
    <row r="15" spans="1:4" ht="28.8">
      <c r="A15" s="70" t="s">
        <v>107</v>
      </c>
      <c r="B15" s="16" t="s">
        <v>112</v>
      </c>
      <c r="C15" s="16" t="s">
        <v>24</v>
      </c>
      <c r="D15" s="45">
        <v>100</v>
      </c>
    </row>
    <row r="16" spans="1:4" ht="16.2">
      <c r="A16" s="70" t="s">
        <v>108</v>
      </c>
      <c r="B16" s="16" t="s">
        <v>103</v>
      </c>
      <c r="C16" s="16" t="s">
        <v>21</v>
      </c>
      <c r="D16" s="19">
        <f>D13/(D14*D15*0.001)</f>
        <v>9.9892273038879639E-2</v>
      </c>
    </row>
    <row r="17" spans="1:4">
      <c r="A17" s="65"/>
    </row>
    <row r="18" spans="1:4">
      <c r="A18" s="1" t="s">
        <v>28</v>
      </c>
    </row>
    <row r="19" spans="1:4" ht="16.05" customHeight="1">
      <c r="A19" s="70" t="s">
        <v>108</v>
      </c>
      <c r="B19" s="16" t="s">
        <v>35</v>
      </c>
      <c r="C19" s="16" t="s">
        <v>21</v>
      </c>
      <c r="D19" s="20">
        <f>D16</f>
        <v>9.9892273038879639E-2</v>
      </c>
    </row>
    <row r="20" spans="1:4" ht="16.8">
      <c r="A20" s="70" t="s">
        <v>110</v>
      </c>
      <c r="B20" s="16" t="s">
        <v>55</v>
      </c>
      <c r="C20" s="16" t="s">
        <v>24</v>
      </c>
      <c r="D20" s="45">
        <v>20</v>
      </c>
    </row>
    <row r="21" spans="1:4" ht="15.6">
      <c r="A21" s="70" t="s">
        <v>111</v>
      </c>
      <c r="B21" s="16" t="s">
        <v>56</v>
      </c>
      <c r="C21" s="16" t="s">
        <v>20</v>
      </c>
      <c r="D21" s="21">
        <f>D16*D20*0.001</f>
        <v>1.997845460777593E-3</v>
      </c>
    </row>
    <row r="22" spans="1:4">
      <c r="A22" s="70" t="s">
        <v>59</v>
      </c>
      <c r="B22" s="16" t="s">
        <v>19</v>
      </c>
      <c r="C22" s="16" t="s">
        <v>20</v>
      </c>
      <c r="D22" s="21">
        <f>D21</f>
        <v>1.997845460777593E-3</v>
      </c>
    </row>
    <row r="23" spans="1:4" ht="28.8">
      <c r="A23" s="64" t="s">
        <v>60</v>
      </c>
      <c r="B23" s="16" t="s">
        <v>0</v>
      </c>
      <c r="C23" s="16" t="s">
        <v>24</v>
      </c>
      <c r="D23" s="22">
        <f>B9</f>
        <v>20.133333333333333</v>
      </c>
    </row>
    <row r="24" spans="1:4" ht="28.8">
      <c r="A24" s="64" t="s">
        <v>61</v>
      </c>
      <c r="B24" s="16" t="s">
        <v>9</v>
      </c>
      <c r="C24" s="16" t="s">
        <v>21</v>
      </c>
      <c r="D24" s="19">
        <f>D22/(D23*0.001)</f>
        <v>9.9230734806834087E-2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60345-600F-4E2B-B2C1-64F9AADDEA1A}">
  <dimension ref="A1:K98"/>
  <sheetViews>
    <sheetView view="pageBreakPreview" zoomScale="70" zoomScaleNormal="85" zoomScaleSheetLayoutView="70" workbookViewId="0">
      <selection activeCell="E72" sqref="E72"/>
    </sheetView>
  </sheetViews>
  <sheetFormatPr defaultRowHeight="14.4"/>
  <cols>
    <col min="2" max="2" width="16.77734375" customWidth="1"/>
    <col min="3" max="9" width="10.88671875" customWidth="1"/>
  </cols>
  <sheetData>
    <row r="1" spans="1:11">
      <c r="B1" s="1" t="s">
        <v>32</v>
      </c>
      <c r="K1" s="1" t="s">
        <v>12</v>
      </c>
    </row>
    <row r="3" spans="1:11">
      <c r="B3" t="s">
        <v>33</v>
      </c>
    </row>
    <row r="4" spans="1:11">
      <c r="B4" s="1"/>
      <c r="F4" s="1" t="s">
        <v>10</v>
      </c>
      <c r="H4" s="1" t="s">
        <v>11</v>
      </c>
    </row>
    <row r="5" spans="1:11" ht="16.2">
      <c r="A5" s="2" t="s">
        <v>57</v>
      </c>
      <c r="B5" s="2" t="s">
        <v>0</v>
      </c>
      <c r="C5" s="2" t="s">
        <v>1</v>
      </c>
      <c r="D5" s="3" t="s">
        <v>2</v>
      </c>
      <c r="E5" s="3" t="s">
        <v>3</v>
      </c>
      <c r="F5" s="4" t="s">
        <v>4</v>
      </c>
      <c r="G5" s="3" t="s">
        <v>5</v>
      </c>
      <c r="H5" s="3" t="s">
        <v>6</v>
      </c>
      <c r="I5" s="4" t="s">
        <v>7</v>
      </c>
    </row>
    <row r="6" spans="1:11">
      <c r="A6" s="2"/>
      <c r="B6" s="2" t="s">
        <v>8</v>
      </c>
      <c r="C6" s="2"/>
      <c r="D6" s="2" t="s">
        <v>8</v>
      </c>
      <c r="E6" s="5"/>
      <c r="F6" s="5"/>
      <c r="G6" s="5"/>
      <c r="H6" s="5"/>
      <c r="I6" s="5"/>
    </row>
    <row r="7" spans="1:11">
      <c r="A7" s="6">
        <v>1</v>
      </c>
      <c r="B7" s="13">
        <v>0</v>
      </c>
      <c r="C7" s="54">
        <v>4.46</v>
      </c>
      <c r="D7" s="7"/>
      <c r="E7" s="7"/>
      <c r="F7" s="7"/>
      <c r="G7" s="7"/>
      <c r="H7" s="7"/>
      <c r="I7" s="7"/>
    </row>
    <row r="8" spans="1:11">
      <c r="A8" s="6">
        <v>2</v>
      </c>
      <c r="B8" s="13">
        <v>0.5</v>
      </c>
      <c r="C8" s="54">
        <v>6.3</v>
      </c>
      <c r="D8" s="7">
        <f t="shared" ref="D8" si="0">B8-B7</f>
        <v>0.5</v>
      </c>
      <c r="E8" s="7">
        <f>C8-C7</f>
        <v>1.8399999999999999</v>
      </c>
      <c r="F8" s="7">
        <f>E8/D8</f>
        <v>3.6799999999999997</v>
      </c>
      <c r="G8" s="7"/>
      <c r="H8" s="7"/>
      <c r="I8" s="7"/>
    </row>
    <row r="9" spans="1:11">
      <c r="A9" s="6">
        <v>3</v>
      </c>
      <c r="B9" s="13">
        <v>1</v>
      </c>
      <c r="C9" s="54">
        <v>6.69</v>
      </c>
      <c r="D9" s="7">
        <f t="shared" ref="D9:D31" si="1">B9-B8</f>
        <v>0.5</v>
      </c>
      <c r="E9" s="7">
        <f t="shared" ref="E9:E31" si="2">C9-C8</f>
        <v>0.39000000000000057</v>
      </c>
      <c r="F9" s="7">
        <f t="shared" ref="F9:F31" si="3">E9/D9</f>
        <v>0.78000000000000114</v>
      </c>
      <c r="G9" s="7">
        <f>D9-D8</f>
        <v>0</v>
      </c>
      <c r="H9" s="7">
        <f>E9-E8</f>
        <v>-1.4499999999999993</v>
      </c>
      <c r="I9" s="7">
        <f>F9-F8</f>
        <v>-2.8999999999999986</v>
      </c>
    </row>
    <row r="10" spans="1:11">
      <c r="A10" s="6">
        <v>4</v>
      </c>
      <c r="B10" s="13">
        <v>1.5</v>
      </c>
      <c r="C10" s="54">
        <v>6.93</v>
      </c>
      <c r="D10" s="7">
        <f t="shared" si="1"/>
        <v>0.5</v>
      </c>
      <c r="E10" s="7">
        <f t="shared" si="2"/>
        <v>0.23999999999999932</v>
      </c>
      <c r="F10" s="7">
        <f t="shared" si="3"/>
        <v>0.47999999999999865</v>
      </c>
      <c r="G10" s="7">
        <f t="shared" ref="G10:G31" si="4">D10-D9</f>
        <v>0</v>
      </c>
      <c r="H10" s="7">
        <f t="shared" ref="H10:H31" si="5">E10-E9</f>
        <v>-0.15000000000000124</v>
      </c>
      <c r="I10" s="7">
        <f t="shared" ref="I10:I31" si="6">F10-F9</f>
        <v>-0.30000000000000249</v>
      </c>
    </row>
    <row r="11" spans="1:11">
      <c r="A11" s="6">
        <v>5</v>
      </c>
      <c r="B11" s="13">
        <v>2</v>
      </c>
      <c r="C11" s="54">
        <v>7.08</v>
      </c>
      <c r="D11" s="7">
        <f t="shared" si="1"/>
        <v>0.5</v>
      </c>
      <c r="E11" s="7">
        <f t="shared" si="2"/>
        <v>0.15000000000000036</v>
      </c>
      <c r="F11" s="7">
        <f t="shared" si="3"/>
        <v>0.30000000000000071</v>
      </c>
      <c r="G11" s="7">
        <f t="shared" si="4"/>
        <v>0</v>
      </c>
      <c r="H11" s="7">
        <f t="shared" si="5"/>
        <v>-8.999999999999897E-2</v>
      </c>
      <c r="I11" s="7">
        <f t="shared" si="6"/>
        <v>-0.17999999999999794</v>
      </c>
    </row>
    <row r="12" spans="1:11">
      <c r="A12" s="6">
        <v>6</v>
      </c>
      <c r="B12" s="13">
        <v>2.5</v>
      </c>
      <c r="C12" s="54">
        <v>7.25</v>
      </c>
      <c r="D12" s="7">
        <f t="shared" si="1"/>
        <v>0.5</v>
      </c>
      <c r="E12" s="7">
        <f t="shared" si="2"/>
        <v>0.16999999999999993</v>
      </c>
      <c r="F12" s="7">
        <f t="shared" si="3"/>
        <v>0.33999999999999986</v>
      </c>
      <c r="G12" s="7">
        <f t="shared" si="4"/>
        <v>0</v>
      </c>
      <c r="H12" s="7">
        <f t="shared" si="5"/>
        <v>1.9999999999999574E-2</v>
      </c>
      <c r="I12" s="7">
        <f t="shared" si="6"/>
        <v>3.9999999999999147E-2</v>
      </c>
    </row>
    <row r="13" spans="1:11">
      <c r="A13" s="6">
        <v>7</v>
      </c>
      <c r="B13" s="13">
        <v>3</v>
      </c>
      <c r="C13" s="54">
        <v>7.38</v>
      </c>
      <c r="D13" s="7">
        <f t="shared" si="1"/>
        <v>0.5</v>
      </c>
      <c r="E13" s="7">
        <f t="shared" si="2"/>
        <v>0.12999999999999989</v>
      </c>
      <c r="F13" s="7">
        <f t="shared" si="3"/>
        <v>0.25999999999999979</v>
      </c>
      <c r="G13" s="7">
        <f t="shared" si="4"/>
        <v>0</v>
      </c>
      <c r="H13" s="7">
        <f t="shared" si="5"/>
        <v>-4.0000000000000036E-2</v>
      </c>
      <c r="I13" s="7">
        <f t="shared" si="6"/>
        <v>-8.0000000000000071E-2</v>
      </c>
    </row>
    <row r="14" spans="1:11">
      <c r="A14" s="6">
        <v>8</v>
      </c>
      <c r="B14" s="13">
        <v>3.5</v>
      </c>
      <c r="C14" s="54">
        <v>7.47</v>
      </c>
      <c r="D14" s="7">
        <f t="shared" si="1"/>
        <v>0.5</v>
      </c>
      <c r="E14" s="7">
        <f t="shared" si="2"/>
        <v>8.9999999999999858E-2</v>
      </c>
      <c r="F14" s="7">
        <f t="shared" si="3"/>
        <v>0.17999999999999972</v>
      </c>
      <c r="G14" s="7">
        <f t="shared" si="4"/>
        <v>0</v>
      </c>
      <c r="H14" s="7">
        <f t="shared" si="5"/>
        <v>-4.0000000000000036E-2</v>
      </c>
      <c r="I14" s="7">
        <f t="shared" si="6"/>
        <v>-8.0000000000000071E-2</v>
      </c>
    </row>
    <row r="15" spans="1:11">
      <c r="A15" s="6">
        <v>9</v>
      </c>
      <c r="B15" s="13">
        <v>4</v>
      </c>
      <c r="C15" s="54">
        <v>7.57</v>
      </c>
      <c r="D15" s="7">
        <f t="shared" si="1"/>
        <v>0.5</v>
      </c>
      <c r="E15" s="7">
        <f t="shared" si="2"/>
        <v>0.10000000000000053</v>
      </c>
      <c r="F15" s="7">
        <f t="shared" si="3"/>
        <v>0.20000000000000107</v>
      </c>
      <c r="G15" s="7">
        <f t="shared" si="4"/>
        <v>0</v>
      </c>
      <c r="H15" s="7">
        <f t="shared" si="5"/>
        <v>1.0000000000000675E-2</v>
      </c>
      <c r="I15" s="7">
        <f t="shared" si="6"/>
        <v>2.000000000000135E-2</v>
      </c>
    </row>
    <row r="16" spans="1:11">
      <c r="A16" s="6">
        <v>10</v>
      </c>
      <c r="B16" s="13">
        <v>4.5</v>
      </c>
      <c r="C16" s="54">
        <v>7.69</v>
      </c>
      <c r="D16" s="7">
        <f t="shared" si="1"/>
        <v>0.5</v>
      </c>
      <c r="E16" s="7">
        <f t="shared" si="2"/>
        <v>0.12000000000000011</v>
      </c>
      <c r="F16" s="7">
        <f t="shared" si="3"/>
        <v>0.24000000000000021</v>
      </c>
      <c r="G16" s="7">
        <f t="shared" si="4"/>
        <v>0</v>
      </c>
      <c r="H16" s="7">
        <f t="shared" si="5"/>
        <v>1.9999999999999574E-2</v>
      </c>
      <c r="I16" s="7">
        <f t="shared" si="6"/>
        <v>3.9999999999999147E-2</v>
      </c>
    </row>
    <row r="17" spans="1:9">
      <c r="A17" s="6">
        <v>11</v>
      </c>
      <c r="B17" s="13">
        <v>5</v>
      </c>
      <c r="C17" s="54">
        <v>7.79</v>
      </c>
      <c r="D17" s="7">
        <f t="shared" si="1"/>
        <v>0.5</v>
      </c>
      <c r="E17" s="7">
        <f t="shared" si="2"/>
        <v>9.9999999999999645E-2</v>
      </c>
      <c r="F17" s="7">
        <f t="shared" si="3"/>
        <v>0.19999999999999929</v>
      </c>
      <c r="G17" s="7">
        <f t="shared" si="4"/>
        <v>0</v>
      </c>
      <c r="H17" s="7">
        <f t="shared" si="5"/>
        <v>-2.0000000000000462E-2</v>
      </c>
      <c r="I17" s="7">
        <f t="shared" si="6"/>
        <v>-4.0000000000000924E-2</v>
      </c>
    </row>
    <row r="18" spans="1:9">
      <c r="A18" s="6">
        <v>12</v>
      </c>
      <c r="B18" s="13">
        <v>5.5</v>
      </c>
      <c r="C18" s="54">
        <v>7.84</v>
      </c>
      <c r="D18" s="7">
        <f t="shared" si="1"/>
        <v>0.5</v>
      </c>
      <c r="E18" s="7">
        <f t="shared" si="2"/>
        <v>4.9999999999999822E-2</v>
      </c>
      <c r="F18" s="7">
        <f t="shared" si="3"/>
        <v>9.9999999999999645E-2</v>
      </c>
      <c r="G18" s="7">
        <f t="shared" si="4"/>
        <v>0</v>
      </c>
      <c r="H18" s="7">
        <f t="shared" si="5"/>
        <v>-4.9999999999999822E-2</v>
      </c>
      <c r="I18" s="7">
        <f t="shared" si="6"/>
        <v>-9.9999999999999645E-2</v>
      </c>
    </row>
    <row r="19" spans="1:9">
      <c r="A19" s="6">
        <v>13</v>
      </c>
      <c r="B19" s="13">
        <v>6</v>
      </c>
      <c r="C19" s="54">
        <v>7.95</v>
      </c>
      <c r="D19" s="7">
        <f t="shared" si="1"/>
        <v>0.5</v>
      </c>
      <c r="E19" s="7">
        <f t="shared" si="2"/>
        <v>0.11000000000000032</v>
      </c>
      <c r="F19" s="7">
        <f t="shared" si="3"/>
        <v>0.22000000000000064</v>
      </c>
      <c r="G19" s="7">
        <f t="shared" si="4"/>
        <v>0</v>
      </c>
      <c r="H19" s="7">
        <f t="shared" si="5"/>
        <v>6.0000000000000497E-2</v>
      </c>
      <c r="I19" s="7">
        <f t="shared" si="6"/>
        <v>0.12000000000000099</v>
      </c>
    </row>
    <row r="20" spans="1:9">
      <c r="A20" s="6">
        <v>14</v>
      </c>
      <c r="B20" s="13">
        <v>6.5</v>
      </c>
      <c r="C20" s="54">
        <v>8.0399999999999991</v>
      </c>
      <c r="D20" s="7">
        <f t="shared" si="1"/>
        <v>0.5</v>
      </c>
      <c r="E20" s="7">
        <f t="shared" si="2"/>
        <v>8.999999999999897E-2</v>
      </c>
      <c r="F20" s="7">
        <f t="shared" si="3"/>
        <v>0.17999999999999794</v>
      </c>
      <c r="G20" s="7">
        <f t="shared" si="4"/>
        <v>0</v>
      </c>
      <c r="H20" s="7">
        <f t="shared" si="5"/>
        <v>-2.000000000000135E-2</v>
      </c>
      <c r="I20" s="7">
        <f t="shared" si="6"/>
        <v>-4.00000000000027E-2</v>
      </c>
    </row>
    <row r="21" spans="1:9">
      <c r="A21" s="6">
        <v>15</v>
      </c>
      <c r="B21" s="13">
        <v>7</v>
      </c>
      <c r="C21" s="54">
        <v>8.1300000000000008</v>
      </c>
      <c r="D21" s="7">
        <f t="shared" si="1"/>
        <v>0.5</v>
      </c>
      <c r="E21" s="7">
        <f t="shared" si="2"/>
        <v>9.0000000000001634E-2</v>
      </c>
      <c r="F21" s="7">
        <f t="shared" si="3"/>
        <v>0.18000000000000327</v>
      </c>
      <c r="G21" s="7">
        <f t="shared" si="4"/>
        <v>0</v>
      </c>
      <c r="H21" s="7">
        <f t="shared" si="5"/>
        <v>2.6645352591003757E-15</v>
      </c>
      <c r="I21" s="7">
        <f t="shared" si="6"/>
        <v>5.3290705182007514E-15</v>
      </c>
    </row>
    <row r="22" spans="1:9">
      <c r="A22" s="6">
        <v>16</v>
      </c>
      <c r="B22" s="13">
        <v>7.5</v>
      </c>
      <c r="C22" s="54">
        <v>8.25</v>
      </c>
      <c r="D22" s="7">
        <f t="shared" si="1"/>
        <v>0.5</v>
      </c>
      <c r="E22" s="7">
        <f t="shared" si="2"/>
        <v>0.11999999999999922</v>
      </c>
      <c r="F22" s="7">
        <f t="shared" si="3"/>
        <v>0.23999999999999844</v>
      </c>
      <c r="G22" s="7">
        <f t="shared" si="4"/>
        <v>0</v>
      </c>
      <c r="H22" s="7">
        <f t="shared" si="5"/>
        <v>2.9999999999997584E-2</v>
      </c>
      <c r="I22" s="7">
        <f t="shared" si="6"/>
        <v>5.9999999999995168E-2</v>
      </c>
    </row>
    <row r="23" spans="1:9">
      <c r="A23" s="6">
        <v>17</v>
      </c>
      <c r="B23" s="13">
        <v>8</v>
      </c>
      <c r="C23" s="54">
        <v>8.32</v>
      </c>
      <c r="D23" s="7">
        <f t="shared" si="1"/>
        <v>0.5</v>
      </c>
      <c r="E23" s="7">
        <f t="shared" si="2"/>
        <v>7.0000000000000284E-2</v>
      </c>
      <c r="F23" s="7">
        <f t="shared" si="3"/>
        <v>0.14000000000000057</v>
      </c>
      <c r="G23" s="7">
        <f t="shared" si="4"/>
        <v>0</v>
      </c>
      <c r="H23" s="7">
        <f t="shared" si="5"/>
        <v>-4.9999999999998934E-2</v>
      </c>
      <c r="I23" s="7">
        <f t="shared" si="6"/>
        <v>-9.9999999999997868E-2</v>
      </c>
    </row>
    <row r="24" spans="1:9">
      <c r="A24" s="6">
        <v>18</v>
      </c>
      <c r="B24" s="13">
        <v>8.5</v>
      </c>
      <c r="C24" s="54">
        <v>8.4700000000000006</v>
      </c>
      <c r="D24" s="7">
        <f t="shared" si="1"/>
        <v>0.5</v>
      </c>
      <c r="E24" s="7">
        <f t="shared" si="2"/>
        <v>0.15000000000000036</v>
      </c>
      <c r="F24" s="7">
        <f t="shared" si="3"/>
        <v>0.30000000000000071</v>
      </c>
      <c r="G24" s="7">
        <f t="shared" si="4"/>
        <v>0</v>
      </c>
      <c r="H24" s="7">
        <f t="shared" si="5"/>
        <v>8.0000000000000071E-2</v>
      </c>
      <c r="I24" s="7">
        <f t="shared" si="6"/>
        <v>0.16000000000000014</v>
      </c>
    </row>
    <row r="25" spans="1:9">
      <c r="A25" s="6">
        <v>19</v>
      </c>
      <c r="B25" s="13">
        <v>9</v>
      </c>
      <c r="C25" s="54">
        <v>8.67</v>
      </c>
      <c r="D25" s="7">
        <f t="shared" si="1"/>
        <v>0.5</v>
      </c>
      <c r="E25" s="7">
        <f t="shared" si="2"/>
        <v>0.19999999999999929</v>
      </c>
      <c r="F25" s="7">
        <f t="shared" si="3"/>
        <v>0.39999999999999858</v>
      </c>
      <c r="G25" s="7">
        <f t="shared" si="4"/>
        <v>0</v>
      </c>
      <c r="H25" s="7">
        <f t="shared" si="5"/>
        <v>4.9999999999998934E-2</v>
      </c>
      <c r="I25" s="7">
        <f t="shared" si="6"/>
        <v>9.9999999999997868E-2</v>
      </c>
    </row>
    <row r="26" spans="1:9">
      <c r="A26" s="6">
        <v>20</v>
      </c>
      <c r="B26" s="13">
        <v>9.5</v>
      </c>
      <c r="C26" s="54">
        <v>8.8800000000000008</v>
      </c>
      <c r="D26" s="7">
        <f t="shared" si="1"/>
        <v>0.5</v>
      </c>
      <c r="E26" s="7">
        <f t="shared" si="2"/>
        <v>0.21000000000000085</v>
      </c>
      <c r="F26" s="7">
        <f t="shared" si="3"/>
        <v>0.42000000000000171</v>
      </c>
      <c r="G26" s="7">
        <f t="shared" si="4"/>
        <v>0</v>
      </c>
      <c r="H26" s="7">
        <f t="shared" si="5"/>
        <v>1.0000000000001563E-2</v>
      </c>
      <c r="I26" s="7">
        <f t="shared" si="6"/>
        <v>2.0000000000003126E-2</v>
      </c>
    </row>
    <row r="27" spans="1:9">
      <c r="A27" s="6">
        <v>21</v>
      </c>
      <c r="B27" s="13">
        <v>10</v>
      </c>
      <c r="C27" s="54">
        <v>9.07</v>
      </c>
      <c r="D27" s="7">
        <f t="shared" si="1"/>
        <v>0.5</v>
      </c>
      <c r="E27" s="7">
        <f t="shared" si="2"/>
        <v>0.1899999999999995</v>
      </c>
      <c r="F27" s="7">
        <f t="shared" si="3"/>
        <v>0.37999999999999901</v>
      </c>
      <c r="G27" s="7">
        <f t="shared" si="4"/>
        <v>0</v>
      </c>
      <c r="H27" s="7">
        <f t="shared" si="5"/>
        <v>-2.000000000000135E-2</v>
      </c>
      <c r="I27" s="7">
        <f t="shared" si="6"/>
        <v>-4.00000000000027E-2</v>
      </c>
    </row>
    <row r="28" spans="1:9">
      <c r="A28" s="6">
        <v>22</v>
      </c>
      <c r="B28" s="13">
        <v>10.5</v>
      </c>
      <c r="C28" s="54">
        <v>9.58</v>
      </c>
      <c r="D28" s="7">
        <f t="shared" si="1"/>
        <v>0.5</v>
      </c>
      <c r="E28" s="7">
        <f t="shared" si="2"/>
        <v>0.50999999999999979</v>
      </c>
      <c r="F28" s="7">
        <f t="shared" si="3"/>
        <v>1.0199999999999996</v>
      </c>
      <c r="G28" s="7">
        <f t="shared" si="4"/>
        <v>0</v>
      </c>
      <c r="H28" s="7">
        <f t="shared" si="5"/>
        <v>0.32000000000000028</v>
      </c>
      <c r="I28" s="7">
        <f t="shared" si="6"/>
        <v>0.64000000000000057</v>
      </c>
    </row>
    <row r="29" spans="1:9">
      <c r="A29" s="6">
        <v>23</v>
      </c>
      <c r="B29" s="13">
        <v>11</v>
      </c>
      <c r="C29" s="54">
        <v>10.3</v>
      </c>
      <c r="D29" s="7">
        <f t="shared" si="1"/>
        <v>0.5</v>
      </c>
      <c r="E29" s="7">
        <f t="shared" si="2"/>
        <v>0.72000000000000064</v>
      </c>
      <c r="F29" s="7">
        <f t="shared" si="3"/>
        <v>1.4400000000000013</v>
      </c>
      <c r="G29" s="7">
        <f t="shared" si="4"/>
        <v>0</v>
      </c>
      <c r="H29" s="7">
        <f t="shared" si="5"/>
        <v>0.21000000000000085</v>
      </c>
      <c r="I29" s="7">
        <f t="shared" si="6"/>
        <v>0.42000000000000171</v>
      </c>
    </row>
    <row r="30" spans="1:9">
      <c r="A30" s="6">
        <v>24</v>
      </c>
      <c r="B30" s="13">
        <v>11.5</v>
      </c>
      <c r="C30" s="54">
        <v>10.71</v>
      </c>
      <c r="D30" s="7">
        <f t="shared" si="1"/>
        <v>0.5</v>
      </c>
      <c r="E30" s="7">
        <f t="shared" si="2"/>
        <v>0.41000000000000014</v>
      </c>
      <c r="F30" s="7">
        <f t="shared" si="3"/>
        <v>0.82000000000000028</v>
      </c>
      <c r="G30" s="7">
        <f t="shared" si="4"/>
        <v>0</v>
      </c>
      <c r="H30" s="7">
        <f t="shared" si="5"/>
        <v>-0.3100000000000005</v>
      </c>
      <c r="I30" s="7">
        <f t="shared" si="6"/>
        <v>-0.62000000000000099</v>
      </c>
    </row>
    <row r="31" spans="1:9">
      <c r="A31" s="6">
        <v>25</v>
      </c>
      <c r="B31" s="13">
        <v>12</v>
      </c>
      <c r="C31" s="54">
        <v>10.92</v>
      </c>
      <c r="D31" s="7">
        <f t="shared" si="1"/>
        <v>0.5</v>
      </c>
      <c r="E31" s="7">
        <f t="shared" si="2"/>
        <v>0.20999999999999908</v>
      </c>
      <c r="F31" s="7">
        <f t="shared" si="3"/>
        <v>0.41999999999999815</v>
      </c>
      <c r="G31" s="7">
        <f t="shared" si="4"/>
        <v>0</v>
      </c>
      <c r="H31" s="7">
        <f t="shared" si="5"/>
        <v>-0.20000000000000107</v>
      </c>
      <c r="I31" s="7">
        <f t="shared" si="6"/>
        <v>-0.40000000000000213</v>
      </c>
    </row>
    <row r="32" spans="1:9">
      <c r="A32" s="6">
        <v>26</v>
      </c>
      <c r="B32" s="13">
        <v>12.5</v>
      </c>
      <c r="C32" s="54">
        <v>11.08</v>
      </c>
      <c r="D32" s="7">
        <f t="shared" ref="D32" si="7">B32-B31</f>
        <v>0.5</v>
      </c>
      <c r="E32" s="7">
        <f t="shared" ref="E32" si="8">C32-C31</f>
        <v>0.16000000000000014</v>
      </c>
      <c r="F32" s="7">
        <f t="shared" ref="F32" si="9">E32/D32</f>
        <v>0.32000000000000028</v>
      </c>
      <c r="G32" s="7">
        <f t="shared" ref="G32" si="10">D32-D31</f>
        <v>0</v>
      </c>
      <c r="H32" s="7">
        <f t="shared" ref="H32" si="11">E32-E31</f>
        <v>-4.9999999999998934E-2</v>
      </c>
      <c r="I32" s="7">
        <f t="shared" ref="I32" si="12">F32-F31</f>
        <v>-9.9999999999997868E-2</v>
      </c>
    </row>
    <row r="33" spans="1:9">
      <c r="A33" s="6">
        <v>27</v>
      </c>
      <c r="B33" s="13"/>
      <c r="C33" s="54"/>
      <c r="D33" s="7"/>
      <c r="E33" s="7"/>
      <c r="F33" s="7"/>
      <c r="G33" s="7"/>
      <c r="H33" s="7"/>
      <c r="I33" s="7"/>
    </row>
    <row r="34" spans="1:9">
      <c r="A34" s="6">
        <v>28</v>
      </c>
      <c r="B34" s="13"/>
      <c r="C34" s="54"/>
      <c r="D34" s="7"/>
      <c r="E34" s="7"/>
      <c r="F34" s="7"/>
      <c r="G34" s="7"/>
      <c r="H34" s="7"/>
      <c r="I34" s="7"/>
    </row>
    <row r="35" spans="1:9">
      <c r="A35" s="6">
        <v>29</v>
      </c>
      <c r="B35" s="13"/>
      <c r="C35" s="54"/>
      <c r="D35" s="7"/>
      <c r="E35" s="7"/>
      <c r="F35" s="7"/>
      <c r="G35" s="7"/>
      <c r="H35" s="7"/>
      <c r="I35" s="7"/>
    </row>
    <row r="36" spans="1:9">
      <c r="A36" s="6">
        <v>30</v>
      </c>
      <c r="B36" s="13"/>
      <c r="C36" s="54"/>
      <c r="D36" s="7"/>
      <c r="E36" s="7"/>
      <c r="F36" s="7"/>
      <c r="G36" s="7"/>
      <c r="H36" s="7"/>
      <c r="I36" s="7"/>
    </row>
    <row r="37" spans="1:9">
      <c r="A37" s="6">
        <v>31</v>
      </c>
      <c r="B37" s="13"/>
      <c r="C37" s="54"/>
      <c r="D37" s="7"/>
      <c r="E37" s="7"/>
      <c r="F37" s="7"/>
      <c r="G37" s="7"/>
      <c r="H37" s="7"/>
      <c r="I37" s="7"/>
    </row>
    <row r="38" spans="1:9">
      <c r="A38" s="6">
        <v>32</v>
      </c>
      <c r="B38" s="13"/>
      <c r="C38" s="54"/>
      <c r="D38" s="7"/>
      <c r="E38" s="7"/>
      <c r="F38" s="7"/>
      <c r="G38" s="7"/>
      <c r="H38" s="7"/>
      <c r="I38" s="7"/>
    </row>
    <row r="39" spans="1:9">
      <c r="A39" s="6">
        <v>33</v>
      </c>
      <c r="B39" s="13"/>
      <c r="C39" s="54"/>
      <c r="D39" s="7"/>
      <c r="E39" s="7"/>
      <c r="F39" s="7"/>
      <c r="G39" s="7"/>
      <c r="H39" s="7"/>
      <c r="I39" s="7"/>
    </row>
    <row r="40" spans="1:9">
      <c r="A40" s="6">
        <v>34</v>
      </c>
      <c r="B40" s="13"/>
      <c r="C40" s="54"/>
      <c r="D40" s="7"/>
      <c r="E40" s="7"/>
      <c r="F40" s="7"/>
      <c r="G40" s="7"/>
      <c r="H40" s="7"/>
      <c r="I40" s="7"/>
    </row>
    <row r="41" spans="1:9">
      <c r="A41" s="6">
        <v>35</v>
      </c>
      <c r="B41" s="13"/>
      <c r="C41" s="54"/>
      <c r="D41" s="7"/>
      <c r="E41" s="7"/>
      <c r="F41" s="7"/>
      <c r="G41" s="7"/>
      <c r="H41" s="7"/>
      <c r="I41" s="7"/>
    </row>
    <row r="42" spans="1:9">
      <c r="A42" s="6">
        <v>36</v>
      </c>
      <c r="B42" s="13"/>
      <c r="C42" s="54"/>
      <c r="D42" s="7"/>
      <c r="E42" s="7"/>
      <c r="F42" s="7"/>
      <c r="G42" s="7"/>
      <c r="H42" s="7"/>
      <c r="I42" s="7"/>
    </row>
    <row r="43" spans="1:9">
      <c r="A43" s="6">
        <v>37</v>
      </c>
      <c r="B43" s="13"/>
      <c r="C43" s="54"/>
      <c r="D43" s="7"/>
      <c r="E43" s="7"/>
      <c r="F43" s="7"/>
      <c r="G43" s="7"/>
      <c r="H43" s="7"/>
      <c r="I43" s="7"/>
    </row>
    <row r="44" spans="1:9">
      <c r="A44" s="6">
        <v>38</v>
      </c>
      <c r="B44" s="13"/>
      <c r="C44" s="54"/>
      <c r="D44" s="7"/>
      <c r="E44" s="7"/>
      <c r="F44" s="7"/>
      <c r="G44" s="7"/>
      <c r="H44" s="7"/>
      <c r="I44" s="7"/>
    </row>
    <row r="45" spans="1:9">
      <c r="A45" s="6">
        <v>39</v>
      </c>
      <c r="B45" s="13"/>
      <c r="C45" s="54"/>
      <c r="D45" s="7"/>
      <c r="E45" s="7"/>
      <c r="F45" s="7"/>
      <c r="G45" s="7"/>
      <c r="H45" s="7"/>
      <c r="I45" s="7"/>
    </row>
    <row r="46" spans="1:9">
      <c r="A46" s="6">
        <v>40</v>
      </c>
      <c r="B46" s="13"/>
      <c r="C46" s="54"/>
      <c r="D46" s="7"/>
      <c r="E46" s="7"/>
      <c r="F46" s="7"/>
      <c r="G46" s="7"/>
      <c r="H46" s="7"/>
      <c r="I46" s="7"/>
    </row>
    <row r="47" spans="1:9">
      <c r="A47" s="6">
        <v>41</v>
      </c>
      <c r="B47" s="13"/>
      <c r="C47" s="54"/>
      <c r="D47" s="7"/>
      <c r="E47" s="7"/>
      <c r="F47" s="7"/>
      <c r="G47" s="7"/>
      <c r="H47" s="7"/>
      <c r="I47" s="7"/>
    </row>
    <row r="48" spans="1:9">
      <c r="A48" s="6">
        <v>42</v>
      </c>
      <c r="B48" s="13"/>
      <c r="C48" s="54"/>
      <c r="D48" s="7"/>
      <c r="E48" s="7"/>
      <c r="F48" s="7"/>
      <c r="G48" s="7"/>
      <c r="H48" s="7"/>
      <c r="I48" s="7"/>
    </row>
    <row r="49" spans="1:9">
      <c r="A49" s="6">
        <v>43</v>
      </c>
      <c r="B49" s="13"/>
      <c r="C49" s="54"/>
      <c r="D49" s="7"/>
      <c r="E49" s="7"/>
      <c r="F49" s="7"/>
      <c r="G49" s="7"/>
      <c r="H49" s="7"/>
      <c r="I49" s="7"/>
    </row>
    <row r="50" spans="1:9">
      <c r="A50" s="6">
        <v>44</v>
      </c>
      <c r="B50" s="13"/>
      <c r="C50" s="54"/>
      <c r="D50" s="7"/>
      <c r="E50" s="7"/>
      <c r="F50" s="7"/>
      <c r="G50" s="7"/>
      <c r="H50" s="7"/>
      <c r="I50" s="7"/>
    </row>
    <row r="51" spans="1:9">
      <c r="A51" s="6">
        <v>45</v>
      </c>
      <c r="B51" s="13"/>
      <c r="C51" s="54"/>
      <c r="D51" s="7"/>
      <c r="E51" s="7"/>
      <c r="F51" s="7"/>
      <c r="G51" s="7"/>
      <c r="H51" s="7"/>
      <c r="I51" s="7"/>
    </row>
    <row r="52" spans="1:9">
      <c r="A52" s="6">
        <v>46</v>
      </c>
      <c r="B52" s="13"/>
      <c r="C52" s="54"/>
      <c r="D52" s="7"/>
      <c r="E52" s="7"/>
      <c r="F52" s="7"/>
      <c r="G52" s="7"/>
      <c r="H52" s="7"/>
      <c r="I52" s="7"/>
    </row>
    <row r="53" spans="1:9">
      <c r="A53" s="6">
        <v>47</v>
      </c>
      <c r="B53" s="13"/>
      <c r="C53" s="54"/>
      <c r="D53" s="7"/>
      <c r="E53" s="7"/>
      <c r="F53" s="7"/>
      <c r="G53" s="7"/>
      <c r="H53" s="7"/>
      <c r="I53" s="7"/>
    </row>
    <row r="54" spans="1:9">
      <c r="A54" s="6">
        <v>48</v>
      </c>
      <c r="B54" s="13"/>
      <c r="C54" s="54"/>
      <c r="D54" s="7"/>
      <c r="E54" s="7"/>
      <c r="F54" s="7"/>
      <c r="G54" s="7"/>
      <c r="H54" s="7"/>
      <c r="I54" s="7"/>
    </row>
    <row r="55" spans="1:9">
      <c r="A55" s="6">
        <v>49</v>
      </c>
      <c r="B55" s="13"/>
      <c r="C55" s="54"/>
      <c r="D55" s="7"/>
      <c r="E55" s="7"/>
      <c r="F55" s="7"/>
      <c r="G55" s="7"/>
      <c r="H55" s="7"/>
      <c r="I55" s="7"/>
    </row>
    <row r="56" spans="1:9">
      <c r="A56" s="6">
        <v>50</v>
      </c>
      <c r="B56" s="13"/>
      <c r="C56" s="54"/>
      <c r="D56" s="7"/>
      <c r="E56" s="7"/>
      <c r="F56" s="7"/>
      <c r="G56" s="7"/>
      <c r="H56" s="7"/>
      <c r="I56" s="7"/>
    </row>
    <row r="57" spans="1:9">
      <c r="A57" s="6">
        <v>51</v>
      </c>
      <c r="B57" s="13"/>
      <c r="C57" s="54"/>
      <c r="D57" s="7"/>
      <c r="E57" s="7"/>
      <c r="F57" s="7"/>
      <c r="G57" s="7"/>
      <c r="H57" s="7"/>
      <c r="I57" s="7"/>
    </row>
    <row r="58" spans="1:9">
      <c r="A58" s="6">
        <v>52</v>
      </c>
      <c r="B58" s="13"/>
      <c r="C58" s="54"/>
      <c r="D58" s="7"/>
      <c r="E58" s="7"/>
      <c r="F58" s="7"/>
      <c r="G58" s="7"/>
      <c r="H58" s="7"/>
      <c r="I58" s="7"/>
    </row>
    <row r="59" spans="1:9">
      <c r="A59" s="6">
        <v>53</v>
      </c>
      <c r="B59" s="13"/>
      <c r="C59" s="54"/>
      <c r="D59" s="7"/>
      <c r="E59" s="7"/>
      <c r="F59" s="7"/>
      <c r="G59" s="7"/>
      <c r="H59" s="7"/>
      <c r="I59" s="7"/>
    </row>
    <row r="60" spans="1:9">
      <c r="A60" s="6">
        <v>54</v>
      </c>
      <c r="B60" s="13"/>
      <c r="C60" s="54"/>
      <c r="D60" s="7"/>
      <c r="E60" s="7"/>
      <c r="F60" s="7"/>
      <c r="G60" s="7"/>
      <c r="H60" s="7"/>
      <c r="I60" s="7"/>
    </row>
    <row r="61" spans="1:9">
      <c r="A61" s="6">
        <v>55</v>
      </c>
      <c r="B61" s="13"/>
      <c r="C61" s="54"/>
      <c r="D61" s="7"/>
      <c r="E61" s="7"/>
      <c r="F61" s="7"/>
      <c r="G61" s="7"/>
      <c r="H61" s="7"/>
      <c r="I61" s="7"/>
    </row>
    <row r="62" spans="1:9">
      <c r="A62" s="6">
        <v>56</v>
      </c>
      <c r="B62" s="13"/>
      <c r="C62" s="54"/>
      <c r="D62" s="7"/>
      <c r="E62" s="7"/>
      <c r="F62" s="7"/>
      <c r="G62" s="7"/>
      <c r="H62" s="7"/>
      <c r="I62" s="7"/>
    </row>
    <row r="63" spans="1:9">
      <c r="A63" s="6">
        <v>57</v>
      </c>
      <c r="B63" s="13"/>
      <c r="C63" s="54"/>
      <c r="D63" s="7"/>
      <c r="E63" s="7"/>
      <c r="F63" s="7"/>
      <c r="G63" s="7"/>
      <c r="H63" s="7"/>
      <c r="I63" s="7"/>
    </row>
    <row r="64" spans="1:9">
      <c r="A64" s="6">
        <v>58</v>
      </c>
      <c r="B64" s="13"/>
      <c r="C64" s="54"/>
      <c r="D64" s="7"/>
      <c r="E64" s="7"/>
      <c r="F64" s="7"/>
      <c r="G64" s="7"/>
      <c r="H64" s="7"/>
      <c r="I64" s="7"/>
    </row>
    <row r="65" spans="1:9">
      <c r="A65" s="6">
        <v>59</v>
      </c>
      <c r="B65" s="13"/>
      <c r="C65" s="54"/>
      <c r="D65" s="7"/>
      <c r="E65" s="7"/>
      <c r="F65" s="7"/>
      <c r="G65" s="7"/>
      <c r="H65" s="7"/>
      <c r="I65" s="7"/>
    </row>
    <row r="66" spans="1:9">
      <c r="A66" s="6">
        <v>60</v>
      </c>
      <c r="B66" s="13"/>
      <c r="C66" s="54"/>
      <c r="D66" s="7"/>
      <c r="E66" s="7"/>
      <c r="F66" s="7"/>
      <c r="G66" s="7"/>
      <c r="H66" s="7"/>
      <c r="I66" s="7"/>
    </row>
    <row r="67" spans="1:9">
      <c r="A67" s="6">
        <v>61</v>
      </c>
      <c r="B67" s="13"/>
      <c r="C67" s="54"/>
      <c r="D67" s="7"/>
      <c r="E67" s="7"/>
      <c r="F67" s="7"/>
      <c r="G67" s="7"/>
      <c r="H67" s="7"/>
      <c r="I67" s="7"/>
    </row>
    <row r="70" spans="1:9">
      <c r="B70" s="1" t="s">
        <v>25</v>
      </c>
    </row>
    <row r="71" spans="1:9">
      <c r="B71" s="30" t="s">
        <v>70</v>
      </c>
    </row>
    <row r="72" spans="1:9">
      <c r="B72" s="31" t="s">
        <v>71</v>
      </c>
      <c r="C72" s="32"/>
      <c r="D72" s="7">
        <f>MAX(F9:F67)</f>
        <v>1.4400000000000013</v>
      </c>
      <c r="E72" s="72"/>
    </row>
    <row r="73" spans="1:9">
      <c r="B73" s="32" t="s">
        <v>0</v>
      </c>
      <c r="C73" s="32" t="s">
        <v>8</v>
      </c>
      <c r="D73" s="47">
        <f>INDEX(B7:B67,MATCH(D72,F7:F67,0))</f>
        <v>11</v>
      </c>
    </row>
    <row r="75" spans="1:9">
      <c r="B75" t="s">
        <v>72</v>
      </c>
    </row>
    <row r="76" spans="1:9" ht="72">
      <c r="B76" s="33" t="s">
        <v>73</v>
      </c>
      <c r="C76" s="34" t="s">
        <v>74</v>
      </c>
      <c r="D76" s="34" t="s">
        <v>8</v>
      </c>
      <c r="E76" s="46">
        <v>11</v>
      </c>
    </row>
    <row r="77" spans="1:9" ht="57.6">
      <c r="B77" s="33" t="s">
        <v>75</v>
      </c>
      <c r="C77" s="35" t="s">
        <v>76</v>
      </c>
      <c r="D77" s="34" t="s">
        <v>8</v>
      </c>
      <c r="E77" s="46">
        <v>0.5</v>
      </c>
    </row>
    <row r="78" spans="1:9" ht="43.2">
      <c r="B78" s="33" t="s">
        <v>77</v>
      </c>
      <c r="C78" s="52" t="s">
        <v>87</v>
      </c>
      <c r="D78" s="34"/>
      <c r="E78" s="46">
        <v>0.21</v>
      </c>
    </row>
    <row r="79" spans="1:9" ht="43.2">
      <c r="B79" s="33" t="s">
        <v>78</v>
      </c>
      <c r="C79" s="18" t="s">
        <v>88</v>
      </c>
      <c r="D79" s="34"/>
      <c r="E79" s="46">
        <v>-0.31</v>
      </c>
    </row>
    <row r="80" spans="1:9" ht="58.2">
      <c r="B80" s="33" t="s">
        <v>79</v>
      </c>
      <c r="C80" s="35" t="s">
        <v>80</v>
      </c>
      <c r="D80" s="34" t="s">
        <v>8</v>
      </c>
      <c r="E80" s="36">
        <f>E76+E77*(E78/(E78+ABS(E79)))</f>
        <v>11.201923076923077</v>
      </c>
    </row>
    <row r="82" spans="2:6">
      <c r="B82" s="1" t="s">
        <v>25</v>
      </c>
    </row>
    <row r="83" spans="2:6">
      <c r="B83" s="1" t="s">
        <v>36</v>
      </c>
      <c r="C83" s="12"/>
    </row>
    <row r="84" spans="2:6" ht="28.8">
      <c r="B84" s="23" t="s">
        <v>60</v>
      </c>
      <c r="C84" s="23" t="s">
        <v>0</v>
      </c>
      <c r="D84" s="16" t="s">
        <v>24</v>
      </c>
      <c r="E84" s="24">
        <f>E80</f>
        <v>11.201923076923077</v>
      </c>
      <c r="F84" t="s">
        <v>29</v>
      </c>
    </row>
    <row r="85" spans="2:6" ht="28.8">
      <c r="B85" s="23" t="s">
        <v>61</v>
      </c>
      <c r="C85" s="23" t="s">
        <v>9</v>
      </c>
      <c r="D85" s="16" t="s">
        <v>21</v>
      </c>
      <c r="E85" s="28">
        <f>'Stand. visual'!D24</f>
        <v>9.9230734806834087E-2</v>
      </c>
      <c r="F85" t="s">
        <v>29</v>
      </c>
    </row>
    <row r="86" spans="2:6" ht="28.8">
      <c r="B86" s="23" t="s">
        <v>59</v>
      </c>
      <c r="C86" s="23" t="s">
        <v>19</v>
      </c>
      <c r="D86" s="16" t="s">
        <v>20</v>
      </c>
      <c r="E86" s="21">
        <f>E85*E84*0.001</f>
        <v>1.1115750581727087E-3</v>
      </c>
      <c r="F86" t="s">
        <v>29</v>
      </c>
    </row>
    <row r="87" spans="2:6">
      <c r="B87" s="23" t="s">
        <v>62</v>
      </c>
      <c r="C87" s="23" t="s">
        <v>37</v>
      </c>
      <c r="D87" s="16" t="s">
        <v>20</v>
      </c>
      <c r="E87" s="21">
        <f>E86</f>
        <v>1.1115750581727087E-3</v>
      </c>
      <c r="F87" t="s">
        <v>29</v>
      </c>
    </row>
    <row r="88" spans="2:6" ht="28.8">
      <c r="B88" s="23" t="s">
        <v>63</v>
      </c>
      <c r="C88" s="23" t="s">
        <v>38</v>
      </c>
      <c r="D88" s="16" t="s">
        <v>23</v>
      </c>
      <c r="E88" s="17">
        <v>61.83</v>
      </c>
    </row>
    <row r="89" spans="2:6" ht="43.2">
      <c r="B89" s="25" t="s">
        <v>64</v>
      </c>
      <c r="C89" s="23" t="s">
        <v>39</v>
      </c>
      <c r="D89" s="16" t="s">
        <v>22</v>
      </c>
      <c r="E89" s="21">
        <f>E87*E88</f>
        <v>6.8728685846818571E-2</v>
      </c>
      <c r="F89" t="s">
        <v>29</v>
      </c>
    </row>
    <row r="90" spans="2:6" ht="28.8">
      <c r="B90" s="25" t="s">
        <v>65</v>
      </c>
      <c r="C90" s="23" t="s">
        <v>40</v>
      </c>
      <c r="D90" s="16" t="s">
        <v>24</v>
      </c>
      <c r="E90" s="42">
        <v>10</v>
      </c>
    </row>
    <row r="91" spans="2:6" ht="43.2">
      <c r="B91" s="25" t="s">
        <v>66</v>
      </c>
      <c r="C91" s="25" t="s">
        <v>41</v>
      </c>
      <c r="D91" s="16" t="s">
        <v>24</v>
      </c>
      <c r="E91" s="44">
        <v>50</v>
      </c>
    </row>
    <row r="92" spans="2:6" ht="15.6">
      <c r="B92" s="25" t="s">
        <v>43</v>
      </c>
      <c r="C92" s="25" t="s">
        <v>44</v>
      </c>
      <c r="D92" s="16"/>
      <c r="E92" s="7">
        <f>E91/E90</f>
        <v>5</v>
      </c>
    </row>
    <row r="93" spans="2:6" ht="28.8">
      <c r="B93" s="25" t="s">
        <v>67</v>
      </c>
      <c r="C93" s="25" t="s">
        <v>42</v>
      </c>
      <c r="D93" s="16" t="s">
        <v>22</v>
      </c>
      <c r="E93" s="21">
        <f>E89*E92</f>
        <v>0.34364342923409286</v>
      </c>
      <c r="F93" t="s">
        <v>29</v>
      </c>
    </row>
    <row r="94" spans="2:6">
      <c r="B94" s="25" t="s">
        <v>49</v>
      </c>
      <c r="C94" s="25" t="s">
        <v>48</v>
      </c>
      <c r="D94" s="16" t="s">
        <v>22</v>
      </c>
      <c r="E94" s="44">
        <v>10.0123</v>
      </c>
    </row>
    <row r="95" spans="2:6" ht="46.5" customHeight="1">
      <c r="B95" s="25" t="s">
        <v>68</v>
      </c>
      <c r="C95" s="26" t="s">
        <v>46</v>
      </c>
      <c r="D95" s="16" t="s">
        <v>26</v>
      </c>
      <c r="E95" s="19">
        <f>E89/(E90*0.001)</f>
        <v>6.8728685846818571</v>
      </c>
      <c r="F95" t="s">
        <v>29</v>
      </c>
    </row>
    <row r="96" spans="2:6" ht="30">
      <c r="B96" s="27"/>
      <c r="C96" s="26" t="s">
        <v>46</v>
      </c>
      <c r="D96" s="16" t="s">
        <v>27</v>
      </c>
      <c r="E96" s="19">
        <f>E95/10</f>
        <v>0.68728685846818571</v>
      </c>
      <c r="F96" t="s">
        <v>29</v>
      </c>
    </row>
    <row r="97" spans="2:6" ht="28.8">
      <c r="B97" s="25" t="s">
        <v>69</v>
      </c>
      <c r="C97" s="25" t="s">
        <v>45</v>
      </c>
      <c r="D97" s="16" t="s">
        <v>54</v>
      </c>
      <c r="E97" s="19">
        <f>E93/E94</f>
        <v>3.4322126707558992E-2</v>
      </c>
      <c r="F97" t="s">
        <v>29</v>
      </c>
    </row>
    <row r="98" spans="2:6" ht="28.8">
      <c r="B98" s="16"/>
      <c r="C98" s="25" t="s">
        <v>45</v>
      </c>
      <c r="D98" s="16" t="s">
        <v>47</v>
      </c>
      <c r="E98" s="73">
        <f>E97</f>
        <v>3.4322126707558992E-2</v>
      </c>
      <c r="F98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&amp;CFile: &amp;F
Sheet: &amp;A</oddHeader>
    <oddFooter>&amp;LPrint date: &amp;D &amp;T&amp;R&amp;P/&amp;N</oddFooter>
  </headerFooter>
  <rowBreaks count="1" manualBreakCount="1">
    <brk id="67" max="30" man="1"/>
  </rowBreaks>
  <colBreaks count="2" manualBreakCount="2">
    <brk id="9" max="98" man="1"/>
    <brk id="20" max="98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8836-696E-43C7-AC78-CE8AC8433BE4}">
  <dimension ref="A1:K98"/>
  <sheetViews>
    <sheetView view="pageBreakPreview" zoomScale="55" zoomScaleNormal="85" zoomScaleSheetLayoutView="55" workbookViewId="0">
      <selection activeCell="E86" sqref="E86"/>
    </sheetView>
  </sheetViews>
  <sheetFormatPr defaultRowHeight="14.4"/>
  <cols>
    <col min="2" max="2" width="16.77734375" customWidth="1"/>
    <col min="3" max="9" width="10.88671875" customWidth="1"/>
  </cols>
  <sheetData>
    <row r="1" spans="1:11">
      <c r="B1" s="1" t="s">
        <v>32</v>
      </c>
      <c r="K1" s="1" t="s">
        <v>12</v>
      </c>
    </row>
    <row r="3" spans="1:11">
      <c r="B3" t="s">
        <v>33</v>
      </c>
    </row>
    <row r="4" spans="1:11">
      <c r="B4" s="1"/>
      <c r="F4" s="1" t="s">
        <v>10</v>
      </c>
      <c r="H4" s="1" t="s">
        <v>11</v>
      </c>
    </row>
    <row r="5" spans="1:11" ht="16.2">
      <c r="A5" s="2" t="s">
        <v>57</v>
      </c>
      <c r="B5" s="2" t="s">
        <v>0</v>
      </c>
      <c r="C5" s="2" t="s">
        <v>1</v>
      </c>
      <c r="D5" s="3" t="s">
        <v>2</v>
      </c>
      <c r="E5" s="3" t="s">
        <v>3</v>
      </c>
      <c r="F5" s="4" t="s">
        <v>4</v>
      </c>
      <c r="G5" s="3" t="s">
        <v>5</v>
      </c>
      <c r="H5" s="3" t="s">
        <v>6</v>
      </c>
      <c r="I5" s="4" t="s">
        <v>7</v>
      </c>
    </row>
    <row r="6" spans="1:11">
      <c r="A6" s="2"/>
      <c r="B6" s="2" t="s">
        <v>8</v>
      </c>
      <c r="C6" s="2"/>
      <c r="D6" s="2" t="s">
        <v>8</v>
      </c>
      <c r="E6" s="5"/>
      <c r="F6" s="5"/>
      <c r="G6" s="5"/>
      <c r="H6" s="5"/>
      <c r="I6" s="5"/>
    </row>
    <row r="7" spans="1:11">
      <c r="A7" s="6">
        <v>1</v>
      </c>
      <c r="B7" s="13">
        <v>0</v>
      </c>
      <c r="C7" s="54"/>
      <c r="D7" s="7"/>
      <c r="E7" s="7"/>
      <c r="F7" s="7"/>
      <c r="G7" s="7"/>
      <c r="H7" s="7"/>
      <c r="I7" s="7"/>
    </row>
    <row r="8" spans="1:11">
      <c r="A8" s="6">
        <v>2</v>
      </c>
      <c r="B8" s="13">
        <v>1</v>
      </c>
      <c r="C8" s="54"/>
      <c r="D8" s="7">
        <f t="shared" ref="D8:E23" si="0">B8-B7</f>
        <v>1</v>
      </c>
      <c r="E8" s="7">
        <f t="shared" si="0"/>
        <v>0</v>
      </c>
      <c r="F8" s="7">
        <f>E8/D8</f>
        <v>0</v>
      </c>
      <c r="G8" s="7"/>
      <c r="H8" s="7"/>
      <c r="I8" s="7"/>
    </row>
    <row r="9" spans="1:11">
      <c r="A9" s="6">
        <v>3</v>
      </c>
      <c r="B9" s="13">
        <v>2</v>
      </c>
      <c r="C9" s="54"/>
      <c r="D9" s="7">
        <f t="shared" si="0"/>
        <v>1</v>
      </c>
      <c r="E9" s="7">
        <f t="shared" si="0"/>
        <v>0</v>
      </c>
      <c r="F9" s="7">
        <f t="shared" ref="F9:F36" si="1">E9/D9</f>
        <v>0</v>
      </c>
      <c r="G9" s="7">
        <f>D9-D8</f>
        <v>0</v>
      </c>
      <c r="H9" s="7">
        <f>E9-E8</f>
        <v>0</v>
      </c>
      <c r="I9" s="7">
        <f>F9-F8</f>
        <v>0</v>
      </c>
    </row>
    <row r="10" spans="1:11">
      <c r="A10" s="6">
        <v>4</v>
      </c>
      <c r="B10" s="13">
        <v>3</v>
      </c>
      <c r="C10" s="54"/>
      <c r="D10" s="7">
        <f t="shared" si="0"/>
        <v>1</v>
      </c>
      <c r="E10" s="7">
        <f t="shared" si="0"/>
        <v>0</v>
      </c>
      <c r="F10" s="7">
        <f t="shared" si="1"/>
        <v>0</v>
      </c>
      <c r="G10" s="7">
        <f t="shared" ref="G10:I36" si="2">D10-D9</f>
        <v>0</v>
      </c>
      <c r="H10" s="7">
        <f t="shared" si="2"/>
        <v>0</v>
      </c>
      <c r="I10" s="7">
        <f t="shared" si="2"/>
        <v>0</v>
      </c>
    </row>
    <row r="11" spans="1:11">
      <c r="A11" s="6">
        <v>5</v>
      </c>
      <c r="B11" s="13">
        <v>4</v>
      </c>
      <c r="C11" s="54"/>
      <c r="D11" s="7">
        <f t="shared" si="0"/>
        <v>1</v>
      </c>
      <c r="E11" s="7">
        <f t="shared" si="0"/>
        <v>0</v>
      </c>
      <c r="F11" s="7">
        <f t="shared" si="1"/>
        <v>0</v>
      </c>
      <c r="G11" s="7">
        <f t="shared" si="2"/>
        <v>0</v>
      </c>
      <c r="H11" s="7">
        <f t="shared" si="2"/>
        <v>0</v>
      </c>
      <c r="I11" s="7">
        <f t="shared" si="2"/>
        <v>0</v>
      </c>
    </row>
    <row r="12" spans="1:11">
      <c r="A12" s="6">
        <v>6</v>
      </c>
      <c r="B12" s="13">
        <v>5</v>
      </c>
      <c r="C12" s="54"/>
      <c r="D12" s="7">
        <f t="shared" si="0"/>
        <v>1</v>
      </c>
      <c r="E12" s="7">
        <f t="shared" si="0"/>
        <v>0</v>
      </c>
      <c r="F12" s="7">
        <f t="shared" si="1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</row>
    <row r="13" spans="1:11">
      <c r="A13" s="6">
        <v>7</v>
      </c>
      <c r="B13" s="13">
        <v>6</v>
      </c>
      <c r="C13" s="54"/>
      <c r="D13" s="7">
        <f t="shared" si="0"/>
        <v>1</v>
      </c>
      <c r="E13" s="7">
        <f t="shared" si="0"/>
        <v>0</v>
      </c>
      <c r="F13" s="7">
        <f t="shared" si="1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4" spans="1:11">
      <c r="A14" s="6">
        <v>8</v>
      </c>
      <c r="B14" s="13">
        <v>6.5</v>
      </c>
      <c r="C14" s="54"/>
      <c r="D14" s="7">
        <f t="shared" si="0"/>
        <v>0.5</v>
      </c>
      <c r="E14" s="7">
        <f t="shared" si="0"/>
        <v>0</v>
      </c>
      <c r="F14" s="7">
        <f t="shared" si="1"/>
        <v>0</v>
      </c>
      <c r="G14" s="7">
        <f t="shared" si="2"/>
        <v>-0.5</v>
      </c>
      <c r="H14" s="7">
        <f t="shared" si="2"/>
        <v>0</v>
      </c>
      <c r="I14" s="7">
        <f t="shared" si="2"/>
        <v>0</v>
      </c>
    </row>
    <row r="15" spans="1:11">
      <c r="A15" s="6">
        <v>9</v>
      </c>
      <c r="B15" s="13">
        <v>7</v>
      </c>
      <c r="C15" s="54"/>
      <c r="D15" s="7">
        <f t="shared" si="0"/>
        <v>0.5</v>
      </c>
      <c r="E15" s="7">
        <f t="shared" si="0"/>
        <v>0</v>
      </c>
      <c r="F15" s="7">
        <f t="shared" si="1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</row>
    <row r="16" spans="1:11">
      <c r="A16" s="6">
        <v>10</v>
      </c>
      <c r="B16" s="13">
        <v>7.5</v>
      </c>
      <c r="C16" s="54"/>
      <c r="D16" s="7">
        <f t="shared" si="0"/>
        <v>0.5</v>
      </c>
      <c r="E16" s="7">
        <f t="shared" si="0"/>
        <v>0</v>
      </c>
      <c r="F16" s="7">
        <f t="shared" si="1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</row>
    <row r="17" spans="1:9">
      <c r="A17" s="6">
        <v>11</v>
      </c>
      <c r="B17" s="13">
        <v>8</v>
      </c>
      <c r="C17" s="54"/>
      <c r="D17" s="7">
        <f t="shared" si="0"/>
        <v>0.5</v>
      </c>
      <c r="E17" s="7">
        <f t="shared" si="0"/>
        <v>0</v>
      </c>
      <c r="F17" s="7">
        <f t="shared" si="1"/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</row>
    <row r="18" spans="1:9">
      <c r="A18" s="6">
        <v>12</v>
      </c>
      <c r="B18" s="13">
        <v>8.5</v>
      </c>
      <c r="C18" s="54"/>
      <c r="D18" s="7">
        <f t="shared" si="0"/>
        <v>0.5</v>
      </c>
      <c r="E18" s="7">
        <f t="shared" si="0"/>
        <v>0</v>
      </c>
      <c r="F18" s="7">
        <f t="shared" si="1"/>
        <v>0</v>
      </c>
      <c r="G18" s="7">
        <f t="shared" si="2"/>
        <v>0</v>
      </c>
      <c r="H18" s="7">
        <f t="shared" si="2"/>
        <v>0</v>
      </c>
      <c r="I18" s="7">
        <f t="shared" si="2"/>
        <v>0</v>
      </c>
    </row>
    <row r="19" spans="1:9">
      <c r="A19" s="6">
        <v>13</v>
      </c>
      <c r="B19" s="13">
        <v>9</v>
      </c>
      <c r="C19" s="54"/>
      <c r="D19" s="7">
        <f t="shared" si="0"/>
        <v>0.5</v>
      </c>
      <c r="E19" s="7">
        <f t="shared" si="0"/>
        <v>0</v>
      </c>
      <c r="F19" s="7">
        <f t="shared" si="1"/>
        <v>0</v>
      </c>
      <c r="G19" s="7">
        <f t="shared" si="2"/>
        <v>0</v>
      </c>
      <c r="H19" s="7">
        <f t="shared" si="2"/>
        <v>0</v>
      </c>
      <c r="I19" s="7">
        <f t="shared" si="2"/>
        <v>0</v>
      </c>
    </row>
    <row r="20" spans="1:9">
      <c r="A20" s="6">
        <v>14</v>
      </c>
      <c r="B20" s="13">
        <v>9.5</v>
      </c>
      <c r="C20" s="54"/>
      <c r="D20" s="7">
        <f t="shared" si="0"/>
        <v>0.5</v>
      </c>
      <c r="E20" s="7">
        <f t="shared" si="0"/>
        <v>0</v>
      </c>
      <c r="F20" s="7">
        <f t="shared" si="1"/>
        <v>0</v>
      </c>
      <c r="G20" s="7">
        <f t="shared" si="2"/>
        <v>0</v>
      </c>
      <c r="H20" s="7">
        <f t="shared" si="2"/>
        <v>0</v>
      </c>
      <c r="I20" s="7">
        <f t="shared" si="2"/>
        <v>0</v>
      </c>
    </row>
    <row r="21" spans="1:9">
      <c r="A21" s="6">
        <v>15</v>
      </c>
      <c r="B21" s="13">
        <v>10</v>
      </c>
      <c r="C21" s="54"/>
      <c r="D21" s="7">
        <f t="shared" si="0"/>
        <v>0.5</v>
      </c>
      <c r="E21" s="7">
        <f t="shared" si="0"/>
        <v>0</v>
      </c>
      <c r="F21" s="7">
        <f t="shared" si="1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</row>
    <row r="22" spans="1:9">
      <c r="A22" s="6">
        <v>16</v>
      </c>
      <c r="B22" s="13">
        <v>10.5</v>
      </c>
      <c r="C22" s="54"/>
      <c r="D22" s="7">
        <f t="shared" si="0"/>
        <v>0.5</v>
      </c>
      <c r="E22" s="7">
        <f t="shared" si="0"/>
        <v>0</v>
      </c>
      <c r="F22" s="7">
        <f t="shared" si="1"/>
        <v>0</v>
      </c>
      <c r="G22" s="7">
        <f t="shared" si="2"/>
        <v>0</v>
      </c>
      <c r="H22" s="7">
        <f t="shared" si="2"/>
        <v>0</v>
      </c>
      <c r="I22" s="7">
        <f t="shared" si="2"/>
        <v>0</v>
      </c>
    </row>
    <row r="23" spans="1:9">
      <c r="A23" s="6">
        <v>17</v>
      </c>
      <c r="B23" s="13">
        <v>11</v>
      </c>
      <c r="C23" s="54"/>
      <c r="D23" s="7">
        <f t="shared" si="0"/>
        <v>0.5</v>
      </c>
      <c r="E23" s="7">
        <f t="shared" si="0"/>
        <v>0</v>
      </c>
      <c r="F23" s="7">
        <f t="shared" si="1"/>
        <v>0</v>
      </c>
      <c r="G23" s="7">
        <f t="shared" si="2"/>
        <v>0</v>
      </c>
      <c r="H23" s="7">
        <f t="shared" si="2"/>
        <v>0</v>
      </c>
      <c r="I23" s="7">
        <f t="shared" si="2"/>
        <v>0</v>
      </c>
    </row>
    <row r="24" spans="1:9">
      <c r="A24" s="6">
        <v>18</v>
      </c>
      <c r="B24" s="13">
        <v>11.5</v>
      </c>
      <c r="C24" s="54"/>
      <c r="D24" s="7">
        <f t="shared" ref="D24:E36" si="3">B24-B23</f>
        <v>0.5</v>
      </c>
      <c r="E24" s="7">
        <f t="shared" si="3"/>
        <v>0</v>
      </c>
      <c r="F24" s="7">
        <f t="shared" si="1"/>
        <v>0</v>
      </c>
      <c r="G24" s="7">
        <f t="shared" si="2"/>
        <v>0</v>
      </c>
      <c r="H24" s="7">
        <f t="shared" si="2"/>
        <v>0</v>
      </c>
      <c r="I24" s="7">
        <f t="shared" si="2"/>
        <v>0</v>
      </c>
    </row>
    <row r="25" spans="1:9">
      <c r="A25" s="6">
        <v>19</v>
      </c>
      <c r="B25" s="13">
        <v>12</v>
      </c>
      <c r="C25" s="54"/>
      <c r="D25" s="7">
        <f t="shared" si="3"/>
        <v>0.5</v>
      </c>
      <c r="E25" s="7">
        <f t="shared" si="3"/>
        <v>0</v>
      </c>
      <c r="F25" s="7">
        <f t="shared" si="1"/>
        <v>0</v>
      </c>
      <c r="G25" s="7">
        <f t="shared" si="2"/>
        <v>0</v>
      </c>
      <c r="H25" s="7">
        <f t="shared" si="2"/>
        <v>0</v>
      </c>
      <c r="I25" s="7">
        <f t="shared" si="2"/>
        <v>0</v>
      </c>
    </row>
    <row r="26" spans="1:9">
      <c r="A26" s="6">
        <v>20</v>
      </c>
      <c r="B26" s="13">
        <v>12.5</v>
      </c>
      <c r="C26" s="54"/>
      <c r="D26" s="7">
        <f t="shared" si="3"/>
        <v>0.5</v>
      </c>
      <c r="E26" s="7">
        <f t="shared" si="3"/>
        <v>0</v>
      </c>
      <c r="F26" s="7">
        <f t="shared" si="1"/>
        <v>0</v>
      </c>
      <c r="G26" s="7">
        <f t="shared" si="2"/>
        <v>0</v>
      </c>
      <c r="H26" s="7">
        <f t="shared" si="2"/>
        <v>0</v>
      </c>
      <c r="I26" s="7">
        <f t="shared" si="2"/>
        <v>0</v>
      </c>
    </row>
    <row r="27" spans="1:9">
      <c r="A27" s="6">
        <v>21</v>
      </c>
      <c r="B27" s="13">
        <v>13</v>
      </c>
      <c r="C27" s="54"/>
      <c r="D27" s="7">
        <f t="shared" si="3"/>
        <v>0.5</v>
      </c>
      <c r="E27" s="7">
        <f t="shared" si="3"/>
        <v>0</v>
      </c>
      <c r="F27" s="7">
        <f t="shared" si="1"/>
        <v>0</v>
      </c>
      <c r="G27" s="7">
        <f t="shared" si="2"/>
        <v>0</v>
      </c>
      <c r="H27" s="7">
        <f t="shared" si="2"/>
        <v>0</v>
      </c>
      <c r="I27" s="7">
        <f t="shared" si="2"/>
        <v>0</v>
      </c>
    </row>
    <row r="28" spans="1:9">
      <c r="A28" s="6">
        <v>22</v>
      </c>
      <c r="B28" s="13">
        <v>13.5</v>
      </c>
      <c r="C28" s="54"/>
      <c r="D28" s="7">
        <f t="shared" si="3"/>
        <v>0.5</v>
      </c>
      <c r="E28" s="7">
        <f t="shared" si="3"/>
        <v>0</v>
      </c>
      <c r="F28" s="7">
        <f t="shared" si="1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</row>
    <row r="29" spans="1:9">
      <c r="A29" s="6">
        <v>23</v>
      </c>
      <c r="B29" s="13">
        <v>14</v>
      </c>
      <c r="C29" s="54"/>
      <c r="D29" s="7">
        <f t="shared" si="3"/>
        <v>0.5</v>
      </c>
      <c r="E29" s="7">
        <f t="shared" si="3"/>
        <v>0</v>
      </c>
      <c r="F29" s="7">
        <f t="shared" si="1"/>
        <v>0</v>
      </c>
      <c r="G29" s="7">
        <f t="shared" si="2"/>
        <v>0</v>
      </c>
      <c r="H29" s="7">
        <f t="shared" si="2"/>
        <v>0</v>
      </c>
      <c r="I29" s="7">
        <f t="shared" si="2"/>
        <v>0</v>
      </c>
    </row>
    <row r="30" spans="1:9">
      <c r="A30" s="6">
        <v>24</v>
      </c>
      <c r="B30" s="13">
        <v>14.5</v>
      </c>
      <c r="C30" s="54"/>
      <c r="D30" s="7">
        <f t="shared" si="3"/>
        <v>0.5</v>
      </c>
      <c r="E30" s="7">
        <f t="shared" si="3"/>
        <v>0</v>
      </c>
      <c r="F30" s="7">
        <f t="shared" si="1"/>
        <v>0</v>
      </c>
      <c r="G30" s="7">
        <f t="shared" si="2"/>
        <v>0</v>
      </c>
      <c r="H30" s="7">
        <f t="shared" si="2"/>
        <v>0</v>
      </c>
      <c r="I30" s="7">
        <f t="shared" si="2"/>
        <v>0</v>
      </c>
    </row>
    <row r="31" spans="1:9">
      <c r="A31" s="6">
        <v>25</v>
      </c>
      <c r="B31" s="13">
        <v>15</v>
      </c>
      <c r="C31" s="54"/>
      <c r="D31" s="7">
        <f t="shared" si="3"/>
        <v>0.5</v>
      </c>
      <c r="E31" s="7">
        <f t="shared" si="3"/>
        <v>0</v>
      </c>
      <c r="F31" s="7">
        <f t="shared" si="1"/>
        <v>0</v>
      </c>
      <c r="G31" s="7">
        <f t="shared" si="2"/>
        <v>0</v>
      </c>
      <c r="H31" s="7">
        <f t="shared" si="2"/>
        <v>0</v>
      </c>
      <c r="I31" s="7">
        <f t="shared" si="2"/>
        <v>0</v>
      </c>
    </row>
    <row r="32" spans="1:9">
      <c r="A32" s="6">
        <v>26</v>
      </c>
      <c r="B32" s="13">
        <v>15.5</v>
      </c>
      <c r="C32" s="54"/>
      <c r="D32" s="7">
        <f t="shared" si="3"/>
        <v>0.5</v>
      </c>
      <c r="E32" s="7">
        <f t="shared" si="3"/>
        <v>0</v>
      </c>
      <c r="F32" s="7">
        <f t="shared" si="1"/>
        <v>0</v>
      </c>
      <c r="G32" s="7">
        <f t="shared" si="2"/>
        <v>0</v>
      </c>
      <c r="H32" s="7">
        <f t="shared" si="2"/>
        <v>0</v>
      </c>
      <c r="I32" s="7">
        <f t="shared" si="2"/>
        <v>0</v>
      </c>
    </row>
    <row r="33" spans="1:9">
      <c r="A33" s="6">
        <v>27</v>
      </c>
      <c r="B33" s="13">
        <v>16</v>
      </c>
      <c r="C33" s="54"/>
      <c r="D33" s="7">
        <f t="shared" si="3"/>
        <v>0.5</v>
      </c>
      <c r="E33" s="7">
        <f t="shared" si="3"/>
        <v>0</v>
      </c>
      <c r="F33" s="7">
        <f t="shared" si="1"/>
        <v>0</v>
      </c>
      <c r="G33" s="7">
        <f t="shared" si="2"/>
        <v>0</v>
      </c>
      <c r="H33" s="7">
        <f t="shared" si="2"/>
        <v>0</v>
      </c>
      <c r="I33" s="7">
        <f t="shared" si="2"/>
        <v>0</v>
      </c>
    </row>
    <row r="34" spans="1:9">
      <c r="A34" s="6">
        <v>28</v>
      </c>
      <c r="B34" s="13">
        <v>16.5</v>
      </c>
      <c r="C34" s="54"/>
      <c r="D34" s="7">
        <f t="shared" si="3"/>
        <v>0.5</v>
      </c>
      <c r="E34" s="7">
        <f t="shared" si="3"/>
        <v>0</v>
      </c>
      <c r="F34" s="7">
        <f t="shared" si="1"/>
        <v>0</v>
      </c>
      <c r="G34" s="7">
        <f t="shared" si="2"/>
        <v>0</v>
      </c>
      <c r="H34" s="7">
        <f t="shared" si="2"/>
        <v>0</v>
      </c>
      <c r="I34" s="7">
        <f t="shared" si="2"/>
        <v>0</v>
      </c>
    </row>
    <row r="35" spans="1:9">
      <c r="A35" s="6">
        <v>29</v>
      </c>
      <c r="B35" s="13">
        <v>17</v>
      </c>
      <c r="C35" s="54"/>
      <c r="D35" s="7">
        <f t="shared" si="3"/>
        <v>0.5</v>
      </c>
      <c r="E35" s="7">
        <f t="shared" si="3"/>
        <v>0</v>
      </c>
      <c r="F35" s="7">
        <f t="shared" si="1"/>
        <v>0</v>
      </c>
      <c r="G35" s="7">
        <f t="shared" si="2"/>
        <v>0</v>
      </c>
      <c r="H35" s="7">
        <f t="shared" si="2"/>
        <v>0</v>
      </c>
      <c r="I35" s="7">
        <f t="shared" si="2"/>
        <v>0</v>
      </c>
    </row>
    <row r="36" spans="1:9">
      <c r="A36" s="6">
        <v>30</v>
      </c>
      <c r="B36" s="13">
        <v>17.5</v>
      </c>
      <c r="C36" s="54"/>
      <c r="D36" s="7">
        <f t="shared" si="3"/>
        <v>0.5</v>
      </c>
      <c r="E36" s="7">
        <f t="shared" si="3"/>
        <v>0</v>
      </c>
      <c r="F36" s="7">
        <f t="shared" si="1"/>
        <v>0</v>
      </c>
      <c r="G36" s="7">
        <f t="shared" si="2"/>
        <v>0</v>
      </c>
      <c r="H36" s="7">
        <f t="shared" si="2"/>
        <v>0</v>
      </c>
      <c r="I36" s="7">
        <f t="shared" si="2"/>
        <v>0</v>
      </c>
    </row>
    <row r="37" spans="1:9">
      <c r="A37" s="6">
        <v>31</v>
      </c>
      <c r="B37" s="13">
        <v>18</v>
      </c>
      <c r="C37" s="54"/>
      <c r="D37" s="7">
        <f t="shared" ref="D37:D41" si="4">B37-B36</f>
        <v>0.5</v>
      </c>
      <c r="E37" s="7">
        <f t="shared" ref="E37:E41" si="5">C37-C36</f>
        <v>0</v>
      </c>
      <c r="F37" s="7">
        <f t="shared" ref="F37:F41" si="6">E37/D37</f>
        <v>0</v>
      </c>
      <c r="G37" s="7">
        <f t="shared" ref="G37:G41" si="7">D37-D36</f>
        <v>0</v>
      </c>
      <c r="H37" s="7">
        <f t="shared" ref="H37:H41" si="8">E37-E36</f>
        <v>0</v>
      </c>
      <c r="I37" s="7">
        <f t="shared" ref="I37:I41" si="9">F37-F36</f>
        <v>0</v>
      </c>
    </row>
    <row r="38" spans="1:9">
      <c r="A38" s="6">
        <v>32</v>
      </c>
      <c r="B38" s="13">
        <v>18.5</v>
      </c>
      <c r="C38" s="54"/>
      <c r="D38" s="7">
        <f t="shared" si="4"/>
        <v>0.5</v>
      </c>
      <c r="E38" s="7">
        <f t="shared" si="5"/>
        <v>0</v>
      </c>
      <c r="F38" s="7">
        <f t="shared" si="6"/>
        <v>0</v>
      </c>
      <c r="G38" s="7">
        <f t="shared" si="7"/>
        <v>0</v>
      </c>
      <c r="H38" s="7">
        <f t="shared" si="8"/>
        <v>0</v>
      </c>
      <c r="I38" s="7">
        <f t="shared" si="9"/>
        <v>0</v>
      </c>
    </row>
    <row r="39" spans="1:9">
      <c r="A39" s="6">
        <v>33</v>
      </c>
      <c r="B39" s="13">
        <v>19</v>
      </c>
      <c r="C39" s="54"/>
      <c r="D39" s="7">
        <f t="shared" si="4"/>
        <v>0.5</v>
      </c>
      <c r="E39" s="7">
        <f t="shared" si="5"/>
        <v>0</v>
      </c>
      <c r="F39" s="7">
        <f t="shared" si="6"/>
        <v>0</v>
      </c>
      <c r="G39" s="7">
        <f t="shared" si="7"/>
        <v>0</v>
      </c>
      <c r="H39" s="7">
        <f t="shared" si="8"/>
        <v>0</v>
      </c>
      <c r="I39" s="7">
        <f t="shared" si="9"/>
        <v>0</v>
      </c>
    </row>
    <row r="40" spans="1:9">
      <c r="A40" s="6">
        <v>34</v>
      </c>
      <c r="B40" s="13">
        <v>19.5</v>
      </c>
      <c r="C40" s="54"/>
      <c r="D40" s="7">
        <f t="shared" si="4"/>
        <v>0.5</v>
      </c>
      <c r="E40" s="7">
        <f t="shared" si="5"/>
        <v>0</v>
      </c>
      <c r="F40" s="7">
        <f t="shared" si="6"/>
        <v>0</v>
      </c>
      <c r="G40" s="7">
        <f t="shared" si="7"/>
        <v>0</v>
      </c>
      <c r="H40" s="7">
        <f t="shared" si="8"/>
        <v>0</v>
      </c>
      <c r="I40" s="7">
        <f t="shared" si="9"/>
        <v>0</v>
      </c>
    </row>
    <row r="41" spans="1:9">
      <c r="A41" s="6">
        <v>35</v>
      </c>
      <c r="B41" s="13">
        <v>20</v>
      </c>
      <c r="C41" s="54"/>
      <c r="D41" s="7">
        <f t="shared" si="4"/>
        <v>0.5</v>
      </c>
      <c r="E41" s="7">
        <f t="shared" si="5"/>
        <v>0</v>
      </c>
      <c r="F41" s="7">
        <f t="shared" si="6"/>
        <v>0</v>
      </c>
      <c r="G41" s="7">
        <f t="shared" si="7"/>
        <v>0</v>
      </c>
      <c r="H41" s="7">
        <f t="shared" si="8"/>
        <v>0</v>
      </c>
      <c r="I41" s="7">
        <f t="shared" si="9"/>
        <v>0</v>
      </c>
    </row>
    <row r="42" spans="1:9">
      <c r="A42" s="6">
        <v>36</v>
      </c>
      <c r="B42" s="13"/>
      <c r="C42" s="54"/>
      <c r="D42" s="7"/>
      <c r="E42" s="7"/>
      <c r="F42" s="7"/>
      <c r="G42" s="7"/>
      <c r="H42" s="7"/>
      <c r="I42" s="7"/>
    </row>
    <row r="43" spans="1:9">
      <c r="A43" s="6">
        <v>37</v>
      </c>
      <c r="B43" s="13"/>
      <c r="C43" s="54"/>
      <c r="D43" s="7"/>
      <c r="E43" s="7"/>
      <c r="F43" s="7"/>
      <c r="G43" s="7"/>
      <c r="H43" s="7"/>
      <c r="I43" s="7"/>
    </row>
    <row r="44" spans="1:9">
      <c r="A44" s="6">
        <v>38</v>
      </c>
      <c r="B44" s="13"/>
      <c r="C44" s="54"/>
      <c r="D44" s="7"/>
      <c r="E44" s="7"/>
      <c r="F44" s="7"/>
      <c r="G44" s="7"/>
      <c r="H44" s="7"/>
      <c r="I44" s="7"/>
    </row>
    <row r="45" spans="1:9">
      <c r="A45" s="6">
        <v>39</v>
      </c>
      <c r="B45" s="13"/>
      <c r="C45" s="54"/>
      <c r="D45" s="7"/>
      <c r="E45" s="7"/>
      <c r="F45" s="7"/>
      <c r="G45" s="7"/>
      <c r="H45" s="7"/>
      <c r="I45" s="7"/>
    </row>
    <row r="46" spans="1:9">
      <c r="A46" s="6">
        <v>40</v>
      </c>
      <c r="B46" s="13"/>
      <c r="C46" s="54"/>
      <c r="D46" s="7"/>
      <c r="E46" s="7"/>
      <c r="F46" s="7"/>
      <c r="G46" s="7"/>
      <c r="H46" s="7"/>
      <c r="I46" s="7"/>
    </row>
    <row r="47" spans="1:9">
      <c r="A47" s="6">
        <v>41</v>
      </c>
      <c r="B47" s="13"/>
      <c r="C47" s="54"/>
      <c r="D47" s="7"/>
      <c r="E47" s="7"/>
      <c r="F47" s="7"/>
      <c r="G47" s="7"/>
      <c r="H47" s="7"/>
      <c r="I47" s="7"/>
    </row>
    <row r="48" spans="1:9">
      <c r="A48" s="6">
        <v>42</v>
      </c>
      <c r="B48" s="13"/>
      <c r="C48" s="54"/>
      <c r="D48" s="7"/>
      <c r="E48" s="7"/>
      <c r="F48" s="7"/>
      <c r="G48" s="7"/>
      <c r="H48" s="7"/>
      <c r="I48" s="7"/>
    </row>
    <row r="49" spans="1:9">
      <c r="A49" s="6">
        <v>43</v>
      </c>
      <c r="B49" s="13"/>
      <c r="C49" s="54"/>
      <c r="D49" s="7"/>
      <c r="E49" s="7"/>
      <c r="F49" s="7"/>
      <c r="G49" s="7"/>
      <c r="H49" s="7"/>
      <c r="I49" s="7"/>
    </row>
    <row r="50" spans="1:9">
      <c r="A50" s="6">
        <v>44</v>
      </c>
      <c r="B50" s="13"/>
      <c r="C50" s="54"/>
      <c r="D50" s="7"/>
      <c r="E50" s="7"/>
      <c r="F50" s="7"/>
      <c r="G50" s="7"/>
      <c r="H50" s="7"/>
      <c r="I50" s="7"/>
    </row>
    <row r="51" spans="1:9">
      <c r="A51" s="6">
        <v>45</v>
      </c>
      <c r="B51" s="13"/>
      <c r="C51" s="54"/>
      <c r="D51" s="7"/>
      <c r="E51" s="7"/>
      <c r="F51" s="7"/>
      <c r="G51" s="7"/>
      <c r="H51" s="7"/>
      <c r="I51" s="7"/>
    </row>
    <row r="52" spans="1:9">
      <c r="A52" s="6">
        <v>46</v>
      </c>
      <c r="B52" s="13"/>
      <c r="C52" s="54"/>
      <c r="D52" s="7"/>
      <c r="E52" s="7"/>
      <c r="F52" s="7"/>
      <c r="G52" s="7"/>
      <c r="H52" s="7"/>
      <c r="I52" s="7"/>
    </row>
    <row r="53" spans="1:9">
      <c r="A53" s="6">
        <v>47</v>
      </c>
      <c r="B53" s="13"/>
      <c r="C53" s="54"/>
      <c r="D53" s="7"/>
      <c r="E53" s="7"/>
      <c r="F53" s="7"/>
      <c r="G53" s="7"/>
      <c r="H53" s="7"/>
      <c r="I53" s="7"/>
    </row>
    <row r="54" spans="1:9">
      <c r="A54" s="6">
        <v>48</v>
      </c>
      <c r="B54" s="13"/>
      <c r="C54" s="54"/>
      <c r="D54" s="7"/>
      <c r="E54" s="7"/>
      <c r="F54" s="7"/>
      <c r="G54" s="7"/>
      <c r="H54" s="7"/>
      <c r="I54" s="7"/>
    </row>
    <row r="55" spans="1:9">
      <c r="A55" s="6">
        <v>49</v>
      </c>
      <c r="B55" s="13"/>
      <c r="C55" s="54"/>
      <c r="D55" s="7"/>
      <c r="E55" s="7"/>
      <c r="F55" s="7"/>
      <c r="G55" s="7"/>
      <c r="H55" s="7"/>
      <c r="I55" s="7"/>
    </row>
    <row r="56" spans="1:9">
      <c r="A56" s="6">
        <v>50</v>
      </c>
      <c r="B56" s="13"/>
      <c r="C56" s="54"/>
      <c r="D56" s="7"/>
      <c r="E56" s="7"/>
      <c r="F56" s="7"/>
      <c r="G56" s="7"/>
      <c r="H56" s="7"/>
      <c r="I56" s="7"/>
    </row>
    <row r="57" spans="1:9">
      <c r="A57" s="6">
        <v>51</v>
      </c>
      <c r="B57" s="13"/>
      <c r="C57" s="54"/>
      <c r="D57" s="7"/>
      <c r="E57" s="7"/>
      <c r="F57" s="7"/>
      <c r="G57" s="7"/>
      <c r="H57" s="7"/>
      <c r="I57" s="7"/>
    </row>
    <row r="58" spans="1:9">
      <c r="A58" s="6">
        <v>52</v>
      </c>
      <c r="B58" s="13"/>
      <c r="C58" s="54"/>
      <c r="D58" s="7"/>
      <c r="E58" s="7"/>
      <c r="F58" s="7"/>
      <c r="G58" s="7"/>
      <c r="H58" s="7"/>
      <c r="I58" s="7"/>
    </row>
    <row r="59" spans="1:9">
      <c r="A59" s="6">
        <v>53</v>
      </c>
      <c r="B59" s="13"/>
      <c r="C59" s="54"/>
      <c r="D59" s="7"/>
      <c r="E59" s="7"/>
      <c r="F59" s="7"/>
      <c r="G59" s="7"/>
      <c r="H59" s="7"/>
      <c r="I59" s="7"/>
    </row>
    <row r="60" spans="1:9">
      <c r="A60" s="6">
        <v>54</v>
      </c>
      <c r="B60" s="13"/>
      <c r="C60" s="54"/>
      <c r="D60" s="7"/>
      <c r="E60" s="7"/>
      <c r="F60" s="7"/>
      <c r="G60" s="7"/>
      <c r="H60" s="7"/>
      <c r="I60" s="7"/>
    </row>
    <row r="61" spans="1:9">
      <c r="A61" s="6">
        <v>55</v>
      </c>
      <c r="B61" s="13"/>
      <c r="C61" s="54"/>
      <c r="D61" s="7"/>
      <c r="E61" s="7"/>
      <c r="F61" s="7"/>
      <c r="G61" s="7"/>
      <c r="H61" s="7"/>
      <c r="I61" s="7"/>
    </row>
    <row r="62" spans="1:9">
      <c r="A62" s="6">
        <v>56</v>
      </c>
      <c r="B62" s="13"/>
      <c r="C62" s="54"/>
      <c r="D62" s="7"/>
      <c r="E62" s="7"/>
      <c r="F62" s="7"/>
      <c r="G62" s="7"/>
      <c r="H62" s="7"/>
      <c r="I62" s="7"/>
    </row>
    <row r="63" spans="1:9">
      <c r="A63" s="6">
        <v>57</v>
      </c>
      <c r="B63" s="13"/>
      <c r="C63" s="54"/>
      <c r="D63" s="7"/>
      <c r="E63" s="7"/>
      <c r="F63" s="7"/>
      <c r="G63" s="7"/>
      <c r="H63" s="7"/>
      <c r="I63" s="7"/>
    </row>
    <row r="64" spans="1:9">
      <c r="A64" s="6">
        <v>58</v>
      </c>
      <c r="B64" s="13"/>
      <c r="C64" s="54"/>
      <c r="D64" s="7"/>
      <c r="E64" s="7"/>
      <c r="F64" s="7"/>
      <c r="G64" s="7"/>
      <c r="H64" s="7"/>
      <c r="I64" s="7"/>
    </row>
    <row r="65" spans="1:9">
      <c r="A65" s="6">
        <v>59</v>
      </c>
      <c r="B65" s="13"/>
      <c r="C65" s="54"/>
      <c r="D65" s="7"/>
      <c r="E65" s="7"/>
      <c r="F65" s="7"/>
      <c r="G65" s="7"/>
      <c r="H65" s="7"/>
      <c r="I65" s="7"/>
    </row>
    <row r="66" spans="1:9">
      <c r="A66" s="6">
        <v>60</v>
      </c>
      <c r="B66" s="13"/>
      <c r="C66" s="54"/>
      <c r="D66" s="7"/>
      <c r="E66" s="7"/>
      <c r="F66" s="7"/>
      <c r="G66" s="7"/>
      <c r="H66" s="7"/>
      <c r="I66" s="7"/>
    </row>
    <row r="70" spans="1:9">
      <c r="B70" s="1" t="s">
        <v>25</v>
      </c>
    </row>
    <row r="71" spans="1:9">
      <c r="B71" s="30" t="s">
        <v>70</v>
      </c>
    </row>
    <row r="72" spans="1:9">
      <c r="B72" s="31" t="s">
        <v>71</v>
      </c>
      <c r="C72" s="32"/>
      <c r="D72" s="7">
        <f>MAX(F7:F66)</f>
        <v>0</v>
      </c>
    </row>
    <row r="73" spans="1:9">
      <c r="B73" s="32" t="s">
        <v>0</v>
      </c>
      <c r="C73" s="32" t="s">
        <v>8</v>
      </c>
      <c r="D73" s="47">
        <f>INDEX(B7:B66,MATCH(D72,F7:F66,0))</f>
        <v>1</v>
      </c>
    </row>
    <row r="75" spans="1:9">
      <c r="B75" t="s">
        <v>72</v>
      </c>
    </row>
    <row r="76" spans="1:9" ht="72">
      <c r="B76" s="33" t="s">
        <v>73</v>
      </c>
      <c r="C76" s="34" t="s">
        <v>74</v>
      </c>
      <c r="D76" s="34" t="s">
        <v>8</v>
      </c>
      <c r="E76" s="46"/>
    </row>
    <row r="77" spans="1:9" ht="57.6">
      <c r="B77" s="33" t="s">
        <v>75</v>
      </c>
      <c r="C77" s="35" t="s">
        <v>76</v>
      </c>
      <c r="D77" s="34" t="s">
        <v>8</v>
      </c>
      <c r="E77" s="46"/>
    </row>
    <row r="78" spans="1:9" ht="43.2">
      <c r="B78" s="33" t="s">
        <v>77</v>
      </c>
      <c r="C78" s="52" t="s">
        <v>87</v>
      </c>
      <c r="D78" s="34"/>
      <c r="E78" s="46"/>
    </row>
    <row r="79" spans="1:9" ht="43.2">
      <c r="B79" s="33" t="s">
        <v>78</v>
      </c>
      <c r="C79" s="18" t="s">
        <v>88</v>
      </c>
      <c r="D79" s="34"/>
      <c r="E79" s="46"/>
    </row>
    <row r="80" spans="1:9" ht="58.2">
      <c r="B80" s="33" t="s">
        <v>79</v>
      </c>
      <c r="C80" s="35" t="s">
        <v>80</v>
      </c>
      <c r="D80" s="34" t="s">
        <v>8</v>
      </c>
      <c r="E80" s="36" t="e">
        <f>E76+E77*(E78/(E78+ABS(E79)))</f>
        <v>#DIV/0!</v>
      </c>
    </row>
    <row r="82" spans="2:6">
      <c r="B82" s="1" t="s">
        <v>25</v>
      </c>
    </row>
    <row r="83" spans="2:6">
      <c r="B83" s="1" t="s">
        <v>36</v>
      </c>
      <c r="C83" s="12"/>
    </row>
    <row r="84" spans="2:6" ht="28.8">
      <c r="B84" s="23" t="s">
        <v>60</v>
      </c>
      <c r="C84" s="23" t="s">
        <v>0</v>
      </c>
      <c r="D84" s="16" t="s">
        <v>24</v>
      </c>
      <c r="E84" s="24" t="e">
        <f>E80</f>
        <v>#DIV/0!</v>
      </c>
      <c r="F84" t="s">
        <v>29</v>
      </c>
    </row>
    <row r="85" spans="2:6" ht="28.8">
      <c r="B85" s="23" t="s">
        <v>61</v>
      </c>
      <c r="C85" s="23" t="s">
        <v>9</v>
      </c>
      <c r="D85" s="16" t="s">
        <v>21</v>
      </c>
      <c r="E85" s="28">
        <f>'Stand. visual'!D24</f>
        <v>9.9230734806834087E-2</v>
      </c>
      <c r="F85" t="s">
        <v>29</v>
      </c>
    </row>
    <row r="86" spans="2:6" ht="28.8">
      <c r="B86" s="23" t="s">
        <v>59</v>
      </c>
      <c r="C86" s="23" t="s">
        <v>19</v>
      </c>
      <c r="D86" s="16" t="s">
        <v>20</v>
      </c>
      <c r="E86" s="21" t="e">
        <f>E85*E84*0.001</f>
        <v>#DIV/0!</v>
      </c>
      <c r="F86" t="s">
        <v>29</v>
      </c>
    </row>
    <row r="87" spans="2:6" ht="28.8">
      <c r="B87" s="23" t="s">
        <v>62</v>
      </c>
      <c r="C87" s="23" t="s">
        <v>37</v>
      </c>
      <c r="D87" s="16" t="s">
        <v>20</v>
      </c>
      <c r="E87" s="21" t="e">
        <f>E86</f>
        <v>#DIV/0!</v>
      </c>
      <c r="F87" t="s">
        <v>29</v>
      </c>
    </row>
    <row r="88" spans="2:6" ht="28.8">
      <c r="B88" s="23" t="s">
        <v>63</v>
      </c>
      <c r="C88" s="23" t="s">
        <v>38</v>
      </c>
      <c r="D88" s="16" t="s">
        <v>23</v>
      </c>
      <c r="E88" s="17">
        <v>61.83</v>
      </c>
    </row>
    <row r="89" spans="2:6" ht="43.2">
      <c r="B89" s="25" t="s">
        <v>64</v>
      </c>
      <c r="C89" s="23" t="s">
        <v>39</v>
      </c>
      <c r="D89" s="16" t="s">
        <v>22</v>
      </c>
      <c r="E89" s="21" t="e">
        <f>E87*E88</f>
        <v>#DIV/0!</v>
      </c>
      <c r="F89" t="s">
        <v>29</v>
      </c>
    </row>
    <row r="90" spans="2:6" ht="28.8">
      <c r="B90" s="25" t="s">
        <v>65</v>
      </c>
      <c r="C90" s="23" t="s">
        <v>40</v>
      </c>
      <c r="D90" s="16" t="s">
        <v>24</v>
      </c>
      <c r="E90" s="42">
        <v>5</v>
      </c>
    </row>
    <row r="91" spans="2:6" ht="43.2">
      <c r="B91" s="25" t="s">
        <v>66</v>
      </c>
      <c r="C91" s="25" t="s">
        <v>41</v>
      </c>
      <c r="D91" s="16" t="s">
        <v>24</v>
      </c>
      <c r="E91" s="44">
        <v>50</v>
      </c>
    </row>
    <row r="92" spans="2:6" ht="15.6">
      <c r="B92" s="25" t="s">
        <v>43</v>
      </c>
      <c r="C92" s="25" t="s">
        <v>44</v>
      </c>
      <c r="D92" s="16"/>
      <c r="E92" s="7">
        <f>E91/E90</f>
        <v>10</v>
      </c>
    </row>
    <row r="93" spans="2:6" ht="28.8">
      <c r="B93" s="25" t="s">
        <v>67</v>
      </c>
      <c r="C93" s="25" t="s">
        <v>42</v>
      </c>
      <c r="D93" s="16" t="s">
        <v>22</v>
      </c>
      <c r="E93" s="21" t="e">
        <f>E89*E92</f>
        <v>#DIV/0!</v>
      </c>
      <c r="F93" t="s">
        <v>29</v>
      </c>
    </row>
    <row r="94" spans="2:6">
      <c r="B94" s="25" t="s">
        <v>49</v>
      </c>
      <c r="C94" s="25" t="s">
        <v>48</v>
      </c>
      <c r="D94" s="16" t="s">
        <v>22</v>
      </c>
      <c r="E94" s="44"/>
    </row>
    <row r="95" spans="2:6" ht="46.5" customHeight="1">
      <c r="B95" s="25" t="s">
        <v>68</v>
      </c>
      <c r="C95" s="26" t="s">
        <v>46</v>
      </c>
      <c r="D95" s="16" t="s">
        <v>26</v>
      </c>
      <c r="E95" s="19" t="e">
        <f>E89/(E90*0.001)</f>
        <v>#DIV/0!</v>
      </c>
      <c r="F95" t="s">
        <v>29</v>
      </c>
    </row>
    <row r="96" spans="2:6" ht="30">
      <c r="B96" s="27"/>
      <c r="C96" s="26" t="s">
        <v>46</v>
      </c>
      <c r="D96" s="16" t="s">
        <v>27</v>
      </c>
      <c r="E96" s="19" t="e">
        <f>E95/10</f>
        <v>#DIV/0!</v>
      </c>
      <c r="F96" t="s">
        <v>29</v>
      </c>
    </row>
    <row r="97" spans="2:6" ht="28.8">
      <c r="B97" s="25" t="s">
        <v>69</v>
      </c>
      <c r="C97" s="25" t="s">
        <v>45</v>
      </c>
      <c r="D97" s="16" t="s">
        <v>54</v>
      </c>
      <c r="E97" s="19" t="e">
        <f>E93/E94</f>
        <v>#DIV/0!</v>
      </c>
      <c r="F97" t="s">
        <v>29</v>
      </c>
    </row>
    <row r="98" spans="2:6" ht="28.8">
      <c r="B98" s="16"/>
      <c r="C98" s="25" t="s">
        <v>45</v>
      </c>
      <c r="D98" s="16" t="s">
        <v>47</v>
      </c>
      <c r="E98" s="29" t="e">
        <f>E97</f>
        <v>#DIV/0!</v>
      </c>
      <c r="F98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&amp;CFile: &amp;F
Sheet: &amp;A</oddHeader>
    <oddFooter>&amp;LPrint date: &amp;D &amp;T&amp;R&amp;P/&amp;N</oddFooter>
  </headerFooter>
  <rowBreaks count="1" manualBreakCount="1">
    <brk id="69" max="30" man="1"/>
  </rowBreaks>
  <colBreaks count="2" manualBreakCount="2">
    <brk id="9" max="98" man="1"/>
    <brk id="20" max="98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E808-C653-46B1-9625-4FDBD92D8555}">
  <dimension ref="A1:K98"/>
  <sheetViews>
    <sheetView view="pageBreakPreview" zoomScale="55" zoomScaleNormal="85" zoomScaleSheetLayoutView="55" workbookViewId="0">
      <selection activeCell="D13" sqref="D13"/>
    </sheetView>
  </sheetViews>
  <sheetFormatPr defaultRowHeight="14.4"/>
  <cols>
    <col min="2" max="2" width="16.77734375" customWidth="1"/>
    <col min="3" max="9" width="10.88671875" customWidth="1"/>
  </cols>
  <sheetData>
    <row r="1" spans="1:11">
      <c r="B1" s="1" t="s">
        <v>32</v>
      </c>
      <c r="K1" s="1" t="s">
        <v>12</v>
      </c>
    </row>
    <row r="3" spans="1:11">
      <c r="B3" t="s">
        <v>33</v>
      </c>
    </row>
    <row r="4" spans="1:11">
      <c r="B4" s="1"/>
      <c r="F4" s="1" t="s">
        <v>10</v>
      </c>
      <c r="H4" s="1" t="s">
        <v>11</v>
      </c>
    </row>
    <row r="5" spans="1:11" ht="16.2">
      <c r="A5" s="2" t="s">
        <v>57</v>
      </c>
      <c r="B5" s="2" t="s">
        <v>0</v>
      </c>
      <c r="C5" s="2" t="s">
        <v>1</v>
      </c>
      <c r="D5" s="3" t="s">
        <v>2</v>
      </c>
      <c r="E5" s="3" t="s">
        <v>3</v>
      </c>
      <c r="F5" s="4" t="s">
        <v>4</v>
      </c>
      <c r="G5" s="3" t="s">
        <v>5</v>
      </c>
      <c r="H5" s="3" t="s">
        <v>6</v>
      </c>
      <c r="I5" s="4" t="s">
        <v>7</v>
      </c>
    </row>
    <row r="6" spans="1:11">
      <c r="A6" s="2"/>
      <c r="B6" s="2" t="s">
        <v>8</v>
      </c>
      <c r="C6" s="2"/>
      <c r="D6" s="2" t="s">
        <v>8</v>
      </c>
      <c r="E6" s="5"/>
      <c r="F6" s="5"/>
      <c r="G6" s="5"/>
      <c r="H6" s="5"/>
      <c r="I6" s="5"/>
    </row>
    <row r="7" spans="1:11">
      <c r="A7" s="6">
        <v>1</v>
      </c>
      <c r="B7" s="13">
        <v>0</v>
      </c>
      <c r="C7" s="54"/>
      <c r="D7" s="7"/>
      <c r="E7" s="7"/>
      <c r="F7" s="7"/>
      <c r="G7" s="7"/>
      <c r="H7" s="7"/>
      <c r="I7" s="7"/>
    </row>
    <row r="8" spans="1:11">
      <c r="A8" s="6">
        <v>2</v>
      </c>
      <c r="B8" s="13">
        <v>1</v>
      </c>
      <c r="C8" s="54"/>
      <c r="D8" s="7">
        <f t="shared" ref="D8:E23" si="0">B8-B7</f>
        <v>1</v>
      </c>
      <c r="E8" s="7">
        <f t="shared" si="0"/>
        <v>0</v>
      </c>
      <c r="F8" s="7">
        <f>E8/D8</f>
        <v>0</v>
      </c>
      <c r="G8" s="7"/>
      <c r="H8" s="7"/>
      <c r="I8" s="7"/>
    </row>
    <row r="9" spans="1:11">
      <c r="A9" s="6">
        <v>3</v>
      </c>
      <c r="B9" s="13">
        <v>2</v>
      </c>
      <c r="C9" s="54"/>
      <c r="D9" s="7">
        <f t="shared" si="0"/>
        <v>1</v>
      </c>
      <c r="E9" s="7">
        <f t="shared" si="0"/>
        <v>0</v>
      </c>
      <c r="F9" s="7">
        <f t="shared" ref="F9:F29" si="1">E9/D9</f>
        <v>0</v>
      </c>
      <c r="G9" s="7">
        <f>D9-D8</f>
        <v>0</v>
      </c>
      <c r="H9" s="7">
        <f>E9-E8</f>
        <v>0</v>
      </c>
      <c r="I9" s="7">
        <f>F9-F8</f>
        <v>0</v>
      </c>
    </row>
    <row r="10" spans="1:11">
      <c r="A10" s="6">
        <v>4</v>
      </c>
      <c r="B10" s="13">
        <v>3</v>
      </c>
      <c r="C10" s="54"/>
      <c r="D10" s="7">
        <f t="shared" si="0"/>
        <v>1</v>
      </c>
      <c r="E10" s="7">
        <f t="shared" si="0"/>
        <v>0</v>
      </c>
      <c r="F10" s="7">
        <f t="shared" si="1"/>
        <v>0</v>
      </c>
      <c r="G10" s="7">
        <f t="shared" ref="G10:I29" si="2">D10-D9</f>
        <v>0</v>
      </c>
      <c r="H10" s="7">
        <f t="shared" si="2"/>
        <v>0</v>
      </c>
      <c r="I10" s="7">
        <f t="shared" si="2"/>
        <v>0</v>
      </c>
    </row>
    <row r="11" spans="1:11">
      <c r="A11" s="6">
        <v>5</v>
      </c>
      <c r="B11" s="13">
        <v>4</v>
      </c>
      <c r="C11" s="54"/>
      <c r="D11" s="7">
        <f t="shared" si="0"/>
        <v>1</v>
      </c>
      <c r="E11" s="7">
        <f t="shared" si="0"/>
        <v>0</v>
      </c>
      <c r="F11" s="7">
        <f t="shared" si="1"/>
        <v>0</v>
      </c>
      <c r="G11" s="7">
        <f t="shared" si="2"/>
        <v>0</v>
      </c>
      <c r="H11" s="7">
        <f t="shared" si="2"/>
        <v>0</v>
      </c>
      <c r="I11" s="7">
        <f t="shared" si="2"/>
        <v>0</v>
      </c>
    </row>
    <row r="12" spans="1:11">
      <c r="A12" s="6">
        <v>6</v>
      </c>
      <c r="B12" s="13">
        <v>5</v>
      </c>
      <c r="C12" s="54"/>
      <c r="D12" s="7">
        <f t="shared" si="0"/>
        <v>1</v>
      </c>
      <c r="E12" s="7">
        <f t="shared" si="0"/>
        <v>0</v>
      </c>
      <c r="F12" s="7">
        <f t="shared" si="1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</row>
    <row r="13" spans="1:11">
      <c r="A13" s="6">
        <v>7</v>
      </c>
      <c r="B13" s="13">
        <v>6</v>
      </c>
      <c r="C13" s="54"/>
      <c r="D13" s="7">
        <f t="shared" si="0"/>
        <v>1</v>
      </c>
      <c r="E13" s="7">
        <f t="shared" si="0"/>
        <v>0</v>
      </c>
      <c r="F13" s="7">
        <f t="shared" si="1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4" spans="1:11">
      <c r="A14" s="6">
        <v>8</v>
      </c>
      <c r="B14" s="13">
        <v>7</v>
      </c>
      <c r="C14" s="54"/>
      <c r="D14" s="7">
        <f t="shared" si="0"/>
        <v>1</v>
      </c>
      <c r="E14" s="7">
        <f t="shared" si="0"/>
        <v>0</v>
      </c>
      <c r="F14" s="7">
        <f t="shared" si="1"/>
        <v>0</v>
      </c>
      <c r="G14" s="7">
        <f t="shared" si="2"/>
        <v>0</v>
      </c>
      <c r="H14" s="7">
        <f t="shared" si="2"/>
        <v>0</v>
      </c>
      <c r="I14" s="7">
        <f t="shared" si="2"/>
        <v>0</v>
      </c>
    </row>
    <row r="15" spans="1:11">
      <c r="A15" s="6">
        <v>9</v>
      </c>
      <c r="B15" s="13">
        <v>8</v>
      </c>
      <c r="C15" s="54"/>
      <c r="D15" s="7">
        <f t="shared" si="0"/>
        <v>1</v>
      </c>
      <c r="E15" s="7">
        <f t="shared" si="0"/>
        <v>0</v>
      </c>
      <c r="F15" s="7">
        <f t="shared" si="1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</row>
    <row r="16" spans="1:11">
      <c r="A16" s="6">
        <v>10</v>
      </c>
      <c r="B16" s="13">
        <v>9</v>
      </c>
      <c r="C16" s="54"/>
      <c r="D16" s="7">
        <f t="shared" si="0"/>
        <v>1</v>
      </c>
      <c r="E16" s="7">
        <f t="shared" si="0"/>
        <v>0</v>
      </c>
      <c r="F16" s="7">
        <f t="shared" si="1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</row>
    <row r="17" spans="1:9">
      <c r="A17" s="6">
        <v>11</v>
      </c>
      <c r="B17" s="13">
        <v>10</v>
      </c>
      <c r="C17" s="54"/>
      <c r="D17" s="7">
        <f t="shared" si="0"/>
        <v>1</v>
      </c>
      <c r="E17" s="7">
        <f t="shared" si="0"/>
        <v>0</v>
      </c>
      <c r="F17" s="7">
        <f t="shared" si="1"/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</row>
    <row r="18" spans="1:9">
      <c r="A18" s="6">
        <v>12</v>
      </c>
      <c r="B18" s="13">
        <v>11</v>
      </c>
      <c r="C18" s="54"/>
      <c r="D18" s="7">
        <f t="shared" si="0"/>
        <v>1</v>
      </c>
      <c r="E18" s="7">
        <f t="shared" si="0"/>
        <v>0</v>
      </c>
      <c r="F18" s="7">
        <f t="shared" si="1"/>
        <v>0</v>
      </c>
      <c r="G18" s="7">
        <f t="shared" si="2"/>
        <v>0</v>
      </c>
      <c r="H18" s="7">
        <f t="shared" si="2"/>
        <v>0</v>
      </c>
      <c r="I18" s="7">
        <f t="shared" si="2"/>
        <v>0</v>
      </c>
    </row>
    <row r="19" spans="1:9">
      <c r="A19" s="6">
        <v>13</v>
      </c>
      <c r="B19" s="13">
        <v>12</v>
      </c>
      <c r="C19" s="54"/>
      <c r="D19" s="7">
        <f t="shared" si="0"/>
        <v>1</v>
      </c>
      <c r="E19" s="7">
        <f t="shared" si="0"/>
        <v>0</v>
      </c>
      <c r="F19" s="7">
        <f t="shared" si="1"/>
        <v>0</v>
      </c>
      <c r="G19" s="7">
        <f t="shared" si="2"/>
        <v>0</v>
      </c>
      <c r="H19" s="7">
        <f t="shared" si="2"/>
        <v>0</v>
      </c>
      <c r="I19" s="7">
        <f t="shared" si="2"/>
        <v>0</v>
      </c>
    </row>
    <row r="20" spans="1:9">
      <c r="A20" s="6">
        <v>14</v>
      </c>
      <c r="B20" s="13">
        <v>13</v>
      </c>
      <c r="C20" s="54"/>
      <c r="D20" s="7">
        <f t="shared" si="0"/>
        <v>1</v>
      </c>
      <c r="E20" s="7">
        <f t="shared" si="0"/>
        <v>0</v>
      </c>
      <c r="F20" s="7">
        <f t="shared" si="1"/>
        <v>0</v>
      </c>
      <c r="G20" s="7">
        <f t="shared" si="2"/>
        <v>0</v>
      </c>
      <c r="H20" s="7">
        <f t="shared" si="2"/>
        <v>0</v>
      </c>
      <c r="I20" s="7">
        <f t="shared" si="2"/>
        <v>0</v>
      </c>
    </row>
    <row r="21" spans="1:9">
      <c r="A21" s="6">
        <v>15</v>
      </c>
      <c r="B21" s="13">
        <v>13.5</v>
      </c>
      <c r="C21" s="54"/>
      <c r="D21" s="7">
        <f t="shared" si="0"/>
        <v>0.5</v>
      </c>
      <c r="E21" s="7">
        <f t="shared" si="0"/>
        <v>0</v>
      </c>
      <c r="F21" s="7">
        <f t="shared" si="1"/>
        <v>0</v>
      </c>
      <c r="G21" s="7">
        <f t="shared" si="2"/>
        <v>-0.5</v>
      </c>
      <c r="H21" s="7">
        <f t="shared" si="2"/>
        <v>0</v>
      </c>
      <c r="I21" s="7">
        <f t="shared" si="2"/>
        <v>0</v>
      </c>
    </row>
    <row r="22" spans="1:9">
      <c r="A22" s="6">
        <v>16</v>
      </c>
      <c r="B22" s="13">
        <v>14</v>
      </c>
      <c r="C22" s="54"/>
      <c r="D22" s="7">
        <f t="shared" si="0"/>
        <v>0.5</v>
      </c>
      <c r="E22" s="7">
        <f t="shared" si="0"/>
        <v>0</v>
      </c>
      <c r="F22" s="7">
        <f t="shared" si="1"/>
        <v>0</v>
      </c>
      <c r="G22" s="7">
        <f t="shared" si="2"/>
        <v>0</v>
      </c>
      <c r="H22" s="7">
        <f t="shared" si="2"/>
        <v>0</v>
      </c>
      <c r="I22" s="7">
        <f t="shared" si="2"/>
        <v>0</v>
      </c>
    </row>
    <row r="23" spans="1:9">
      <c r="A23" s="6">
        <v>17</v>
      </c>
      <c r="B23" s="13">
        <v>14.5</v>
      </c>
      <c r="C23" s="54"/>
      <c r="D23" s="7">
        <f t="shared" si="0"/>
        <v>0.5</v>
      </c>
      <c r="E23" s="7">
        <f t="shared" si="0"/>
        <v>0</v>
      </c>
      <c r="F23" s="7">
        <f t="shared" si="1"/>
        <v>0</v>
      </c>
      <c r="G23" s="7">
        <f t="shared" si="2"/>
        <v>0</v>
      </c>
      <c r="H23" s="7">
        <f t="shared" si="2"/>
        <v>0</v>
      </c>
      <c r="I23" s="7">
        <f t="shared" si="2"/>
        <v>0</v>
      </c>
    </row>
    <row r="24" spans="1:9">
      <c r="A24" s="6">
        <v>18</v>
      </c>
      <c r="B24" s="13">
        <v>15</v>
      </c>
      <c r="C24" s="54"/>
      <c r="D24" s="7">
        <f t="shared" ref="D24:E29" si="3">B24-B23</f>
        <v>0.5</v>
      </c>
      <c r="E24" s="7">
        <f t="shared" si="3"/>
        <v>0</v>
      </c>
      <c r="F24" s="7">
        <f t="shared" si="1"/>
        <v>0</v>
      </c>
      <c r="G24" s="7">
        <f t="shared" si="2"/>
        <v>0</v>
      </c>
      <c r="H24" s="7">
        <f t="shared" si="2"/>
        <v>0</v>
      </c>
      <c r="I24" s="7">
        <f t="shared" si="2"/>
        <v>0</v>
      </c>
    </row>
    <row r="25" spans="1:9">
      <c r="A25" s="6">
        <v>19</v>
      </c>
      <c r="B25" s="13">
        <v>15.5</v>
      </c>
      <c r="C25" s="54"/>
      <c r="D25" s="7">
        <f t="shared" si="3"/>
        <v>0.5</v>
      </c>
      <c r="E25" s="7">
        <f t="shared" si="3"/>
        <v>0</v>
      </c>
      <c r="F25" s="7">
        <f t="shared" si="1"/>
        <v>0</v>
      </c>
      <c r="G25" s="7">
        <f t="shared" si="2"/>
        <v>0</v>
      </c>
      <c r="H25" s="7">
        <f t="shared" si="2"/>
        <v>0</v>
      </c>
      <c r="I25" s="7">
        <f t="shared" si="2"/>
        <v>0</v>
      </c>
    </row>
    <row r="26" spans="1:9">
      <c r="A26" s="6">
        <v>20</v>
      </c>
      <c r="B26" s="13">
        <v>16</v>
      </c>
      <c r="C26" s="54"/>
      <c r="D26" s="7">
        <f t="shared" si="3"/>
        <v>0.5</v>
      </c>
      <c r="E26" s="7">
        <f t="shared" si="3"/>
        <v>0</v>
      </c>
      <c r="F26" s="7">
        <f t="shared" si="1"/>
        <v>0</v>
      </c>
      <c r="G26" s="7">
        <f t="shared" si="2"/>
        <v>0</v>
      </c>
      <c r="H26" s="7">
        <f t="shared" si="2"/>
        <v>0</v>
      </c>
      <c r="I26" s="7">
        <f t="shared" si="2"/>
        <v>0</v>
      </c>
    </row>
    <row r="27" spans="1:9">
      <c r="A27" s="6">
        <v>21</v>
      </c>
      <c r="B27" s="13">
        <v>16.5</v>
      </c>
      <c r="C27" s="54"/>
      <c r="D27" s="7">
        <f t="shared" si="3"/>
        <v>0.5</v>
      </c>
      <c r="E27" s="7">
        <f t="shared" si="3"/>
        <v>0</v>
      </c>
      <c r="F27" s="7">
        <f t="shared" si="1"/>
        <v>0</v>
      </c>
      <c r="G27" s="7">
        <f t="shared" si="2"/>
        <v>0</v>
      </c>
      <c r="H27" s="7">
        <f t="shared" si="2"/>
        <v>0</v>
      </c>
      <c r="I27" s="7">
        <f t="shared" si="2"/>
        <v>0</v>
      </c>
    </row>
    <row r="28" spans="1:9">
      <c r="A28" s="6">
        <v>22</v>
      </c>
      <c r="B28" s="13">
        <v>17</v>
      </c>
      <c r="C28" s="54"/>
      <c r="D28" s="7">
        <f t="shared" si="3"/>
        <v>0.5</v>
      </c>
      <c r="E28" s="7">
        <f t="shared" si="3"/>
        <v>0</v>
      </c>
      <c r="F28" s="7">
        <f t="shared" si="1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</row>
    <row r="29" spans="1:9">
      <c r="A29" s="6">
        <v>23</v>
      </c>
      <c r="B29" s="13">
        <v>17.5</v>
      </c>
      <c r="C29" s="54"/>
      <c r="D29" s="7">
        <f t="shared" si="3"/>
        <v>0.5</v>
      </c>
      <c r="E29" s="7">
        <f t="shared" si="3"/>
        <v>0</v>
      </c>
      <c r="F29" s="7">
        <f t="shared" si="1"/>
        <v>0</v>
      </c>
      <c r="G29" s="7">
        <f t="shared" si="2"/>
        <v>0</v>
      </c>
      <c r="H29" s="7">
        <f t="shared" si="2"/>
        <v>0</v>
      </c>
      <c r="I29" s="7">
        <f t="shared" si="2"/>
        <v>0</v>
      </c>
    </row>
    <row r="30" spans="1:9">
      <c r="A30" s="6">
        <v>24</v>
      </c>
      <c r="B30" s="13">
        <v>18</v>
      </c>
      <c r="C30" s="54"/>
      <c r="D30" s="7">
        <f t="shared" ref="D30:D34" si="4">B30-B29</f>
        <v>0.5</v>
      </c>
      <c r="E30" s="7">
        <f t="shared" ref="E30:E34" si="5">C30-C29</f>
        <v>0</v>
      </c>
      <c r="F30" s="7">
        <f t="shared" ref="F30:F34" si="6">E30/D30</f>
        <v>0</v>
      </c>
      <c r="G30" s="7">
        <f t="shared" ref="G30:G34" si="7">D30-D29</f>
        <v>0</v>
      </c>
      <c r="H30" s="7">
        <f t="shared" ref="H30:H34" si="8">E30-E29</f>
        <v>0</v>
      </c>
      <c r="I30" s="7">
        <f t="shared" ref="I30:I34" si="9">F30-F29</f>
        <v>0</v>
      </c>
    </row>
    <row r="31" spans="1:9">
      <c r="A31" s="6">
        <v>25</v>
      </c>
      <c r="B31" s="13">
        <v>18.5</v>
      </c>
      <c r="C31" s="54"/>
      <c r="D31" s="7">
        <f t="shared" si="4"/>
        <v>0.5</v>
      </c>
      <c r="E31" s="7">
        <f t="shared" si="5"/>
        <v>0</v>
      </c>
      <c r="F31" s="7">
        <f t="shared" si="6"/>
        <v>0</v>
      </c>
      <c r="G31" s="7">
        <f t="shared" si="7"/>
        <v>0</v>
      </c>
      <c r="H31" s="7">
        <f t="shared" si="8"/>
        <v>0</v>
      </c>
      <c r="I31" s="7">
        <f t="shared" si="9"/>
        <v>0</v>
      </c>
    </row>
    <row r="32" spans="1:9">
      <c r="A32" s="6">
        <v>26</v>
      </c>
      <c r="B32" s="13">
        <v>19</v>
      </c>
      <c r="C32" s="54"/>
      <c r="D32" s="7">
        <f t="shared" si="4"/>
        <v>0.5</v>
      </c>
      <c r="E32" s="7">
        <f t="shared" si="5"/>
        <v>0</v>
      </c>
      <c r="F32" s="7">
        <f t="shared" si="6"/>
        <v>0</v>
      </c>
      <c r="G32" s="7">
        <f t="shared" si="7"/>
        <v>0</v>
      </c>
      <c r="H32" s="7">
        <f t="shared" si="8"/>
        <v>0</v>
      </c>
      <c r="I32" s="7">
        <f t="shared" si="9"/>
        <v>0</v>
      </c>
    </row>
    <row r="33" spans="1:9">
      <c r="A33" s="6">
        <v>27</v>
      </c>
      <c r="B33" s="13">
        <v>19.5</v>
      </c>
      <c r="C33" s="54"/>
      <c r="D33" s="7">
        <f t="shared" si="4"/>
        <v>0.5</v>
      </c>
      <c r="E33" s="7">
        <f t="shared" si="5"/>
        <v>0</v>
      </c>
      <c r="F33" s="7">
        <f t="shared" si="6"/>
        <v>0</v>
      </c>
      <c r="G33" s="7">
        <f t="shared" si="7"/>
        <v>0</v>
      </c>
      <c r="H33" s="7">
        <f t="shared" si="8"/>
        <v>0</v>
      </c>
      <c r="I33" s="7">
        <f t="shared" si="9"/>
        <v>0</v>
      </c>
    </row>
    <row r="34" spans="1:9">
      <c r="A34" s="6">
        <v>28</v>
      </c>
      <c r="B34" s="13">
        <v>20</v>
      </c>
      <c r="C34" s="54"/>
      <c r="D34" s="7">
        <f t="shared" si="4"/>
        <v>0.5</v>
      </c>
      <c r="E34" s="7">
        <f t="shared" si="5"/>
        <v>0</v>
      </c>
      <c r="F34" s="7">
        <f t="shared" si="6"/>
        <v>0</v>
      </c>
      <c r="G34" s="7">
        <f t="shared" si="7"/>
        <v>0</v>
      </c>
      <c r="H34" s="7">
        <f t="shared" si="8"/>
        <v>0</v>
      </c>
      <c r="I34" s="7">
        <f t="shared" si="9"/>
        <v>0</v>
      </c>
    </row>
    <row r="35" spans="1:9">
      <c r="A35" s="6">
        <v>29</v>
      </c>
      <c r="B35" s="13"/>
      <c r="C35" s="54"/>
      <c r="D35" s="7"/>
      <c r="E35" s="7"/>
      <c r="F35" s="7"/>
      <c r="G35" s="7"/>
      <c r="H35" s="7"/>
      <c r="I35" s="7"/>
    </row>
    <row r="36" spans="1:9">
      <c r="A36" s="6">
        <v>30</v>
      </c>
      <c r="B36" s="13"/>
      <c r="C36" s="54"/>
      <c r="D36" s="7"/>
      <c r="E36" s="7"/>
      <c r="F36" s="7"/>
      <c r="G36" s="7"/>
      <c r="H36" s="7"/>
      <c r="I36" s="7"/>
    </row>
    <row r="37" spans="1:9">
      <c r="A37" s="6">
        <v>31</v>
      </c>
      <c r="B37" s="13"/>
      <c r="C37" s="54"/>
      <c r="D37" s="7"/>
      <c r="E37" s="7"/>
      <c r="F37" s="7"/>
      <c r="G37" s="7"/>
      <c r="H37" s="7"/>
      <c r="I37" s="7"/>
    </row>
    <row r="38" spans="1:9">
      <c r="A38" s="6">
        <v>32</v>
      </c>
      <c r="B38" s="13"/>
      <c r="C38" s="54"/>
      <c r="D38" s="7"/>
      <c r="E38" s="7"/>
      <c r="F38" s="7"/>
      <c r="G38" s="7"/>
      <c r="H38" s="7"/>
      <c r="I38" s="7"/>
    </row>
    <row r="39" spans="1:9">
      <c r="A39" s="6">
        <v>33</v>
      </c>
      <c r="B39" s="13"/>
      <c r="C39" s="54"/>
      <c r="D39" s="7"/>
      <c r="E39" s="7"/>
      <c r="F39" s="7"/>
      <c r="G39" s="7"/>
      <c r="H39" s="7"/>
      <c r="I39" s="7"/>
    </row>
    <row r="40" spans="1:9">
      <c r="A40" s="6">
        <v>34</v>
      </c>
      <c r="B40" s="13"/>
      <c r="C40" s="54"/>
      <c r="D40" s="7"/>
      <c r="E40" s="7"/>
      <c r="F40" s="7"/>
      <c r="G40" s="7"/>
      <c r="H40" s="7"/>
      <c r="I40" s="7"/>
    </row>
    <row r="41" spans="1:9">
      <c r="A41" s="6">
        <v>35</v>
      </c>
      <c r="B41" s="13"/>
      <c r="C41" s="54"/>
      <c r="D41" s="7"/>
      <c r="E41" s="7"/>
      <c r="F41" s="7"/>
      <c r="G41" s="7"/>
      <c r="H41" s="7"/>
      <c r="I41" s="7"/>
    </row>
    <row r="42" spans="1:9">
      <c r="A42" s="6">
        <v>36</v>
      </c>
      <c r="B42" s="13"/>
      <c r="C42" s="54"/>
      <c r="D42" s="7"/>
      <c r="E42" s="7"/>
      <c r="F42" s="7"/>
      <c r="G42" s="7"/>
      <c r="H42" s="7"/>
      <c r="I42" s="7"/>
    </row>
    <row r="43" spans="1:9">
      <c r="A43" s="6">
        <v>37</v>
      </c>
      <c r="B43" s="13"/>
      <c r="C43" s="54"/>
      <c r="D43" s="7"/>
      <c r="E43" s="7"/>
      <c r="F43" s="7"/>
      <c r="G43" s="7"/>
      <c r="H43" s="7"/>
      <c r="I43" s="7"/>
    </row>
    <row r="44" spans="1:9">
      <c r="A44" s="6">
        <v>38</v>
      </c>
      <c r="B44" s="13"/>
      <c r="C44" s="54"/>
      <c r="D44" s="7"/>
      <c r="E44" s="7"/>
      <c r="F44" s="7"/>
      <c r="G44" s="7"/>
      <c r="H44" s="7"/>
      <c r="I44" s="7"/>
    </row>
    <row r="45" spans="1:9">
      <c r="A45" s="6">
        <v>39</v>
      </c>
      <c r="B45" s="13"/>
      <c r="C45" s="54"/>
      <c r="D45" s="7"/>
      <c r="E45" s="7"/>
      <c r="F45" s="7"/>
      <c r="G45" s="7"/>
      <c r="H45" s="7"/>
      <c r="I45" s="7"/>
    </row>
    <row r="46" spans="1:9">
      <c r="A46" s="6">
        <v>40</v>
      </c>
      <c r="B46" s="13"/>
      <c r="C46" s="54"/>
      <c r="D46" s="7"/>
      <c r="E46" s="7"/>
      <c r="F46" s="7"/>
      <c r="G46" s="7"/>
      <c r="H46" s="7"/>
      <c r="I46" s="7"/>
    </row>
    <row r="47" spans="1:9">
      <c r="A47" s="6">
        <v>41</v>
      </c>
      <c r="B47" s="13"/>
      <c r="C47" s="54"/>
      <c r="D47" s="7"/>
      <c r="E47" s="7"/>
      <c r="F47" s="7"/>
      <c r="G47" s="7"/>
      <c r="H47" s="7"/>
      <c r="I47" s="7"/>
    </row>
    <row r="48" spans="1:9">
      <c r="A48" s="6">
        <v>42</v>
      </c>
      <c r="B48" s="13"/>
      <c r="C48" s="54"/>
      <c r="D48" s="7"/>
      <c r="E48" s="7"/>
      <c r="F48" s="7"/>
      <c r="G48" s="7"/>
      <c r="H48" s="7"/>
      <c r="I48" s="7"/>
    </row>
    <row r="49" spans="1:9">
      <c r="A49" s="6">
        <v>43</v>
      </c>
      <c r="B49" s="13"/>
      <c r="C49" s="54"/>
      <c r="D49" s="7"/>
      <c r="E49" s="7"/>
      <c r="F49" s="7"/>
      <c r="G49" s="7"/>
      <c r="H49" s="7"/>
      <c r="I49" s="7"/>
    </row>
    <row r="50" spans="1:9">
      <c r="A50" s="6">
        <v>44</v>
      </c>
      <c r="B50" s="13"/>
      <c r="C50" s="54"/>
      <c r="D50" s="7"/>
      <c r="E50" s="7"/>
      <c r="F50" s="7"/>
      <c r="G50" s="7"/>
      <c r="H50" s="7"/>
      <c r="I50" s="7"/>
    </row>
    <row r="51" spans="1:9">
      <c r="A51" s="6">
        <v>45</v>
      </c>
      <c r="B51" s="13"/>
      <c r="C51" s="54"/>
      <c r="D51" s="7"/>
      <c r="E51" s="7"/>
      <c r="F51" s="7"/>
      <c r="G51" s="7"/>
      <c r="H51" s="7"/>
      <c r="I51" s="7"/>
    </row>
    <row r="52" spans="1:9">
      <c r="A52" s="6">
        <v>46</v>
      </c>
      <c r="B52" s="13"/>
      <c r="C52" s="54"/>
      <c r="D52" s="7"/>
      <c r="E52" s="7"/>
      <c r="F52" s="7"/>
      <c r="G52" s="7"/>
      <c r="H52" s="7"/>
      <c r="I52" s="7"/>
    </row>
    <row r="53" spans="1:9">
      <c r="A53" s="6">
        <v>47</v>
      </c>
      <c r="B53" s="13"/>
      <c r="C53" s="54"/>
      <c r="D53" s="7"/>
      <c r="E53" s="7"/>
      <c r="F53" s="7"/>
      <c r="G53" s="7"/>
      <c r="H53" s="7"/>
      <c r="I53" s="7"/>
    </row>
    <row r="54" spans="1:9">
      <c r="A54" s="6">
        <v>48</v>
      </c>
      <c r="B54" s="13"/>
      <c r="C54" s="54"/>
      <c r="D54" s="7"/>
      <c r="E54" s="7"/>
      <c r="F54" s="7"/>
      <c r="G54" s="7"/>
      <c r="H54" s="7"/>
      <c r="I54" s="7"/>
    </row>
    <row r="55" spans="1:9">
      <c r="A55" s="6">
        <v>49</v>
      </c>
      <c r="B55" s="13"/>
      <c r="C55" s="54"/>
      <c r="D55" s="7"/>
      <c r="E55" s="7"/>
      <c r="F55" s="7"/>
      <c r="G55" s="7"/>
      <c r="H55" s="7"/>
      <c r="I55" s="7"/>
    </row>
    <row r="56" spans="1:9">
      <c r="A56" s="6">
        <v>50</v>
      </c>
      <c r="B56" s="13"/>
      <c r="C56" s="54"/>
      <c r="D56" s="7"/>
      <c r="E56" s="7"/>
      <c r="F56" s="7"/>
      <c r="G56" s="7"/>
      <c r="H56" s="7"/>
      <c r="I56" s="7"/>
    </row>
    <row r="57" spans="1:9">
      <c r="A57" s="6">
        <v>51</v>
      </c>
      <c r="B57" s="13"/>
      <c r="C57" s="54"/>
      <c r="D57" s="7"/>
      <c r="E57" s="7"/>
      <c r="F57" s="7"/>
      <c r="G57" s="7"/>
      <c r="H57" s="7"/>
      <c r="I57" s="7"/>
    </row>
    <row r="58" spans="1:9">
      <c r="A58" s="6">
        <v>52</v>
      </c>
      <c r="B58" s="13"/>
      <c r="C58" s="54"/>
      <c r="D58" s="7"/>
      <c r="E58" s="7"/>
      <c r="F58" s="7"/>
      <c r="G58" s="7"/>
      <c r="H58" s="7"/>
      <c r="I58" s="7"/>
    </row>
    <row r="59" spans="1:9">
      <c r="A59" s="6">
        <v>53</v>
      </c>
      <c r="B59" s="13"/>
      <c r="C59" s="54"/>
      <c r="D59" s="7"/>
      <c r="E59" s="7"/>
      <c r="F59" s="7"/>
      <c r="G59" s="7"/>
      <c r="H59" s="7"/>
      <c r="I59" s="7"/>
    </row>
    <row r="60" spans="1:9">
      <c r="A60" s="6">
        <v>54</v>
      </c>
      <c r="B60" s="13"/>
      <c r="C60" s="54"/>
      <c r="D60" s="7"/>
      <c r="E60" s="7"/>
      <c r="F60" s="7"/>
      <c r="G60" s="7"/>
      <c r="H60" s="7"/>
      <c r="I60" s="7"/>
    </row>
    <row r="61" spans="1:9">
      <c r="A61" s="6">
        <v>55</v>
      </c>
      <c r="B61" s="13"/>
      <c r="C61" s="54"/>
      <c r="D61" s="7"/>
      <c r="E61" s="7"/>
      <c r="F61" s="7"/>
      <c r="G61" s="7"/>
      <c r="H61" s="7"/>
      <c r="I61" s="7"/>
    </row>
    <row r="62" spans="1:9">
      <c r="A62" s="6">
        <v>56</v>
      </c>
      <c r="B62" s="13"/>
      <c r="C62" s="54"/>
      <c r="D62" s="7"/>
      <c r="E62" s="7"/>
      <c r="F62" s="7"/>
      <c r="G62" s="7"/>
      <c r="H62" s="7"/>
      <c r="I62" s="7"/>
    </row>
    <row r="63" spans="1:9">
      <c r="A63" s="6">
        <v>57</v>
      </c>
      <c r="B63" s="13"/>
      <c r="C63" s="54"/>
      <c r="D63" s="7"/>
      <c r="E63" s="7"/>
      <c r="F63" s="7"/>
      <c r="G63" s="7"/>
      <c r="H63" s="7"/>
      <c r="I63" s="7"/>
    </row>
    <row r="64" spans="1:9">
      <c r="A64" s="6">
        <v>58</v>
      </c>
      <c r="B64" s="13"/>
      <c r="C64" s="54"/>
      <c r="D64" s="7"/>
      <c r="E64" s="7"/>
      <c r="F64" s="7"/>
      <c r="G64" s="7"/>
      <c r="H64" s="7"/>
      <c r="I64" s="7"/>
    </row>
    <row r="65" spans="1:9">
      <c r="A65" s="6">
        <v>59</v>
      </c>
      <c r="B65" s="13"/>
      <c r="C65" s="54"/>
      <c r="D65" s="7"/>
      <c r="E65" s="7"/>
      <c r="F65" s="7"/>
      <c r="G65" s="7"/>
      <c r="H65" s="7"/>
      <c r="I65" s="7"/>
    </row>
    <row r="66" spans="1:9">
      <c r="A66" s="6">
        <v>60</v>
      </c>
      <c r="B66" s="13"/>
      <c r="C66" s="54"/>
      <c r="D66" s="7"/>
      <c r="E66" s="7"/>
      <c r="F66" s="7"/>
      <c r="G66" s="7"/>
      <c r="H66" s="7"/>
      <c r="I66" s="7"/>
    </row>
    <row r="70" spans="1:9">
      <c r="B70" s="1" t="s">
        <v>25</v>
      </c>
    </row>
    <row r="71" spans="1:9">
      <c r="B71" s="30" t="s">
        <v>70</v>
      </c>
    </row>
    <row r="72" spans="1:9">
      <c r="B72" s="31" t="s">
        <v>71</v>
      </c>
      <c r="C72" s="32"/>
      <c r="D72" s="7">
        <f>MAX(F7:F66)</f>
        <v>0</v>
      </c>
    </row>
    <row r="73" spans="1:9">
      <c r="B73" s="32" t="s">
        <v>0</v>
      </c>
      <c r="C73" s="32" t="s">
        <v>8</v>
      </c>
      <c r="D73" s="47">
        <f>INDEX(B7:B66,MATCH(D72,F7:F66,0))</f>
        <v>1</v>
      </c>
    </row>
    <row r="75" spans="1:9">
      <c r="B75" t="s">
        <v>72</v>
      </c>
    </row>
    <row r="76" spans="1:9" ht="72">
      <c r="B76" s="33" t="s">
        <v>73</v>
      </c>
      <c r="C76" s="34" t="s">
        <v>74</v>
      </c>
      <c r="D76" s="34" t="s">
        <v>8</v>
      </c>
      <c r="E76" s="46"/>
    </row>
    <row r="77" spans="1:9" ht="57.6">
      <c r="B77" s="33" t="s">
        <v>75</v>
      </c>
      <c r="C77" s="35" t="s">
        <v>76</v>
      </c>
      <c r="D77" s="34" t="s">
        <v>8</v>
      </c>
      <c r="E77" s="46"/>
    </row>
    <row r="78" spans="1:9" ht="43.2">
      <c r="B78" s="33" t="s">
        <v>77</v>
      </c>
      <c r="C78" s="52" t="s">
        <v>87</v>
      </c>
      <c r="D78" s="34"/>
      <c r="E78" s="46"/>
    </row>
    <row r="79" spans="1:9" ht="43.2">
      <c r="B79" s="33" t="s">
        <v>78</v>
      </c>
      <c r="C79" s="18" t="s">
        <v>88</v>
      </c>
      <c r="D79" s="34"/>
      <c r="E79" s="46"/>
    </row>
    <row r="80" spans="1:9" ht="58.2">
      <c r="B80" s="33" t="s">
        <v>79</v>
      </c>
      <c r="C80" s="35" t="s">
        <v>80</v>
      </c>
      <c r="D80" s="34" t="s">
        <v>8</v>
      </c>
      <c r="E80" s="36" t="e">
        <f>E76+E77*(E78/(E78+ABS(E79)))</f>
        <v>#DIV/0!</v>
      </c>
    </row>
    <row r="82" spans="2:6">
      <c r="B82" s="1" t="s">
        <v>25</v>
      </c>
    </row>
    <row r="83" spans="2:6">
      <c r="B83" s="1" t="s">
        <v>36</v>
      </c>
      <c r="C83" s="12"/>
    </row>
    <row r="84" spans="2:6" ht="28.8">
      <c r="B84" s="23" t="s">
        <v>60</v>
      </c>
      <c r="C84" s="23" t="s">
        <v>0</v>
      </c>
      <c r="D84" s="16" t="s">
        <v>24</v>
      </c>
      <c r="E84" s="24" t="e">
        <f>E80</f>
        <v>#DIV/0!</v>
      </c>
      <c r="F84" t="s">
        <v>29</v>
      </c>
    </row>
    <row r="85" spans="2:6" ht="28.8">
      <c r="B85" s="23" t="s">
        <v>61</v>
      </c>
      <c r="C85" s="23" t="s">
        <v>9</v>
      </c>
      <c r="D85" s="16" t="s">
        <v>21</v>
      </c>
      <c r="E85" s="28">
        <f>'Stand. visual'!D24</f>
        <v>9.9230734806834087E-2</v>
      </c>
      <c r="F85" t="s">
        <v>29</v>
      </c>
    </row>
    <row r="86" spans="2:6" ht="28.8">
      <c r="B86" s="23" t="s">
        <v>59</v>
      </c>
      <c r="C86" s="23" t="s">
        <v>19</v>
      </c>
      <c r="D86" s="16" t="s">
        <v>20</v>
      </c>
      <c r="E86" s="21" t="e">
        <f>E85*E84*0.001</f>
        <v>#DIV/0!</v>
      </c>
      <c r="F86" t="s">
        <v>29</v>
      </c>
    </row>
    <row r="87" spans="2:6" ht="28.8">
      <c r="B87" s="23" t="s">
        <v>62</v>
      </c>
      <c r="C87" s="23" t="s">
        <v>37</v>
      </c>
      <c r="D87" s="16" t="s">
        <v>20</v>
      </c>
      <c r="E87" s="21" t="e">
        <f>E86</f>
        <v>#DIV/0!</v>
      </c>
      <c r="F87" t="s">
        <v>29</v>
      </c>
    </row>
    <row r="88" spans="2:6" ht="28.8">
      <c r="B88" s="23" t="s">
        <v>63</v>
      </c>
      <c r="C88" s="23" t="s">
        <v>38</v>
      </c>
      <c r="D88" s="16" t="s">
        <v>23</v>
      </c>
      <c r="E88" s="17">
        <v>61.83</v>
      </c>
    </row>
    <row r="89" spans="2:6" ht="43.2">
      <c r="B89" s="25" t="s">
        <v>64</v>
      </c>
      <c r="C89" s="23" t="s">
        <v>39</v>
      </c>
      <c r="D89" s="16" t="s">
        <v>22</v>
      </c>
      <c r="E89" s="21" t="e">
        <f>E87*E88</f>
        <v>#DIV/0!</v>
      </c>
      <c r="F89" t="s">
        <v>29</v>
      </c>
    </row>
    <row r="90" spans="2:6" ht="28.8">
      <c r="B90" s="25" t="s">
        <v>65</v>
      </c>
      <c r="C90" s="23" t="s">
        <v>40</v>
      </c>
      <c r="D90" s="16" t="s">
        <v>24</v>
      </c>
      <c r="E90" s="42">
        <v>5</v>
      </c>
    </row>
    <row r="91" spans="2:6" ht="43.2">
      <c r="B91" s="25" t="s">
        <v>66</v>
      </c>
      <c r="C91" s="25" t="s">
        <v>41</v>
      </c>
      <c r="D91" s="16" t="s">
        <v>24</v>
      </c>
      <c r="E91" s="44">
        <v>50</v>
      </c>
    </row>
    <row r="92" spans="2:6" ht="15.6">
      <c r="B92" s="25" t="s">
        <v>43</v>
      </c>
      <c r="C92" s="25" t="s">
        <v>44</v>
      </c>
      <c r="D92" s="16"/>
      <c r="E92" s="7">
        <f>E91/E90</f>
        <v>10</v>
      </c>
    </row>
    <row r="93" spans="2:6" ht="28.8">
      <c r="B93" s="25" t="s">
        <v>67</v>
      </c>
      <c r="C93" s="25" t="s">
        <v>42</v>
      </c>
      <c r="D93" s="16" t="s">
        <v>22</v>
      </c>
      <c r="E93" s="21" t="e">
        <f>E89*E92</f>
        <v>#DIV/0!</v>
      </c>
      <c r="F93" t="s">
        <v>29</v>
      </c>
    </row>
    <row r="94" spans="2:6">
      <c r="B94" s="25" t="s">
        <v>49</v>
      </c>
      <c r="C94" s="25" t="s">
        <v>48</v>
      </c>
      <c r="D94" s="16" t="s">
        <v>22</v>
      </c>
      <c r="E94" s="44"/>
    </row>
    <row r="95" spans="2:6" ht="46.5" customHeight="1">
      <c r="B95" s="25" t="s">
        <v>68</v>
      </c>
      <c r="C95" s="26" t="s">
        <v>46</v>
      </c>
      <c r="D95" s="16" t="s">
        <v>26</v>
      </c>
      <c r="E95" s="19" t="e">
        <f>E89/(E90*0.001)</f>
        <v>#DIV/0!</v>
      </c>
      <c r="F95" t="s">
        <v>29</v>
      </c>
    </row>
    <row r="96" spans="2:6" ht="30">
      <c r="B96" s="27"/>
      <c r="C96" s="26" t="s">
        <v>46</v>
      </c>
      <c r="D96" s="16" t="s">
        <v>27</v>
      </c>
      <c r="E96" s="19" t="e">
        <f>E95/10</f>
        <v>#DIV/0!</v>
      </c>
      <c r="F96" t="s">
        <v>29</v>
      </c>
    </row>
    <row r="97" spans="2:6" ht="28.8">
      <c r="B97" s="25" t="s">
        <v>69</v>
      </c>
      <c r="C97" s="25" t="s">
        <v>45</v>
      </c>
      <c r="D97" s="16" t="s">
        <v>54</v>
      </c>
      <c r="E97" s="19" t="e">
        <f>E93/E94</f>
        <v>#DIV/0!</v>
      </c>
      <c r="F97" t="s">
        <v>29</v>
      </c>
    </row>
    <row r="98" spans="2:6" ht="28.8">
      <c r="B98" s="16"/>
      <c r="C98" s="25" t="s">
        <v>45</v>
      </c>
      <c r="D98" s="16" t="s">
        <v>47</v>
      </c>
      <c r="E98" s="29" t="e">
        <f>E97</f>
        <v>#DIV/0!</v>
      </c>
      <c r="F98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&amp;CFile: &amp;F
Sheet: &amp;A</oddHeader>
    <oddFooter>&amp;LPrint date: &amp;D &amp;T&amp;R&amp;P/&amp;N</oddFooter>
  </headerFooter>
  <rowBreaks count="1" manualBreakCount="1">
    <brk id="69" max="31" man="1"/>
  </rowBreaks>
  <colBreaks count="2" manualBreakCount="2">
    <brk id="9" max="71" man="1"/>
    <brk id="20" max="71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5C20-DEE0-43E2-B9CA-FD721E0A140E}">
  <dimension ref="A1:E9"/>
  <sheetViews>
    <sheetView view="pageBreakPreview" zoomScale="200" zoomScaleNormal="100" zoomScaleSheetLayoutView="200" workbookViewId="0">
      <selection activeCell="C4" sqref="C4"/>
    </sheetView>
  </sheetViews>
  <sheetFormatPr defaultRowHeight="14.4"/>
  <cols>
    <col min="1" max="1" width="11.5546875" customWidth="1"/>
    <col min="2" max="2" width="12.77734375" customWidth="1"/>
    <col min="3" max="3" width="15.6640625" customWidth="1"/>
    <col min="4" max="4" width="13.109375" customWidth="1"/>
    <col min="5" max="5" width="13.77734375" customWidth="1"/>
  </cols>
  <sheetData>
    <row r="1" spans="1:5">
      <c r="A1" s="1" t="s">
        <v>32</v>
      </c>
    </row>
    <row r="3" spans="1:5">
      <c r="A3" s="37" t="s">
        <v>83</v>
      </c>
    </row>
    <row r="4" spans="1:5" ht="15.6">
      <c r="A4" s="50" t="s">
        <v>57</v>
      </c>
      <c r="B4" s="48" t="s">
        <v>82</v>
      </c>
      <c r="C4" s="48" t="s">
        <v>82</v>
      </c>
      <c r="D4" s="48" t="s">
        <v>84</v>
      </c>
      <c r="E4" s="48" t="s">
        <v>84</v>
      </c>
    </row>
    <row r="5" spans="1:5" ht="16.8" thickBot="1">
      <c r="A5" s="51"/>
      <c r="B5" s="49" t="s">
        <v>81</v>
      </c>
      <c r="C5" s="49" t="s">
        <v>90</v>
      </c>
      <c r="D5" s="49" t="s">
        <v>85</v>
      </c>
      <c r="E5" s="49" t="s">
        <v>86</v>
      </c>
    </row>
    <row r="6" spans="1:5" ht="15" thickBot="1">
      <c r="A6" s="38">
        <v>1</v>
      </c>
      <c r="B6" s="53">
        <f>'Determination POT 1'!E95</f>
        <v>6.8728685846818571</v>
      </c>
      <c r="C6" s="53">
        <f>'Determination POT 1'!E96</f>
        <v>0.68728685846818571</v>
      </c>
      <c r="D6" s="53">
        <f>'Determination POT 1'!E97</f>
        <v>3.4322126707558992E-2</v>
      </c>
      <c r="E6" s="53">
        <f>'Determination POT 1'!E98</f>
        <v>3.4322126707558992E-2</v>
      </c>
    </row>
    <row r="7" spans="1:5" ht="15" thickBot="1">
      <c r="A7" s="38">
        <v>2</v>
      </c>
      <c r="B7" s="53" t="e">
        <f>'Determination POT 2'!E95</f>
        <v>#DIV/0!</v>
      </c>
      <c r="C7" s="53" t="e">
        <f>'Determination POT 2'!E96</f>
        <v>#DIV/0!</v>
      </c>
      <c r="D7" s="53" t="e">
        <f>'Determination POT 2'!E97</f>
        <v>#DIV/0!</v>
      </c>
      <c r="E7" s="53" t="e">
        <f>'Determination POT 2'!E98</f>
        <v>#DIV/0!</v>
      </c>
    </row>
    <row r="8" spans="1:5" ht="15" thickBot="1">
      <c r="A8" s="38">
        <v>3</v>
      </c>
      <c r="B8" s="53" t="e">
        <f>'Determination POT 3'!E95</f>
        <v>#DIV/0!</v>
      </c>
      <c r="C8" s="53" t="e">
        <f>'Determination POT 3'!E96</f>
        <v>#DIV/0!</v>
      </c>
      <c r="D8" s="53" t="e">
        <f>'Determination POT 3'!E97</f>
        <v>#DIV/0!</v>
      </c>
      <c r="E8" s="53" t="e">
        <f>'Determination POT 3'!E98</f>
        <v>#DIV/0!</v>
      </c>
    </row>
    <row r="9" spans="1:5" ht="15" thickBot="1">
      <c r="A9" s="39" t="s">
        <v>18</v>
      </c>
      <c r="B9" s="40" t="e">
        <f>AVERAGE(B6:B8)</f>
        <v>#DIV/0!</v>
      </c>
      <c r="C9" s="40" t="e">
        <f>AVERAGE(C6:C8)</f>
        <v>#DIV/0!</v>
      </c>
      <c r="D9" s="40" t="e">
        <f>AVERAGE(D6:D8)</f>
        <v>#DIV/0!</v>
      </c>
      <c r="E9" s="40" t="e">
        <f>AVERAGE(E6:E8)</f>
        <v>#DIV/0!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&amp;CFile: &amp;F
Sheet: &amp;A</oddHeader>
    <oddFooter>&amp;LPrint date: &amp;D &amp;T&amp;R&amp;P/&amp;N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Disclaimer</vt:lpstr>
      <vt:lpstr>Sample</vt:lpstr>
      <vt:lpstr>Reagents</vt:lpstr>
      <vt:lpstr>Stand. visual</vt:lpstr>
      <vt:lpstr>Determination POT 1</vt:lpstr>
      <vt:lpstr>Determination POT 2</vt:lpstr>
      <vt:lpstr>Determination POT 3</vt:lpstr>
      <vt:lpstr>Results</vt:lpstr>
      <vt:lpstr>'Stand. visual'!_Ref126434951</vt:lpstr>
      <vt:lpstr>'Determination POT 1'!Print_Area</vt:lpstr>
      <vt:lpstr>'Determination POT 2'!Print_Area</vt:lpstr>
      <vt:lpstr>'Determination POT 3'!Print_Area</vt:lpstr>
      <vt:lpstr>Reagents!Print_Area</vt:lpstr>
      <vt:lpstr>Sample!Print_Area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 Dömötörová</dc:creator>
  <cp:lastModifiedBy>Ivan Špánik</cp:lastModifiedBy>
  <cp:lastPrinted>2023-12-02T18:25:57Z</cp:lastPrinted>
  <dcterms:created xsi:type="dcterms:W3CDTF">2023-01-29T15:26:39Z</dcterms:created>
  <dcterms:modified xsi:type="dcterms:W3CDTF">2026-02-05T08:18:12Z</dcterms:modified>
</cp:coreProperties>
</file>