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Hárok1" sheetId="1" r:id="rId1"/>
  </sheets>
  <definedNames>
    <definedName name="_zm1">'Hárok1'!$B$48</definedName>
    <definedName name="_zm2">'Hárok1'!$B$49</definedName>
    <definedName name="_zm3">'Hárok1'!$B$50</definedName>
    <definedName name="HP">'Hárok1'!$B$63</definedName>
    <definedName name="_xlnm.Print_Area" localSheetId="0">'Hárok1'!$A$2:$J$81</definedName>
    <definedName name="pps">'Hárok1'!$B$61</definedName>
    <definedName name="RP">'Hárok1'!$J$46</definedName>
    <definedName name="ss">'Hárok1'!$B$79</definedName>
    <definedName name="ZM">'Hárok1'!$B$59</definedName>
  </definedNames>
  <calcPr fullCalcOnLoad="1"/>
</workbook>
</file>

<file path=xl/sharedStrings.xml><?xml version="1.0" encoding="utf-8"?>
<sst xmlns="http://schemas.openxmlformats.org/spreadsheetml/2006/main" count="95" uniqueCount="81">
  <si>
    <t>zm1</t>
  </si>
  <si>
    <t>zm3</t>
  </si>
  <si>
    <t>zaopatrený</t>
  </si>
  <si>
    <t>nezaopatrený</t>
  </si>
  <si>
    <t>určenie okruhu</t>
  </si>
  <si>
    <t>fiktívna osoba</t>
  </si>
  <si>
    <t>Príjem spoločne posudzovaných osôb</t>
  </si>
  <si>
    <t>osoba 1</t>
  </si>
  <si>
    <t>osoba 2</t>
  </si>
  <si>
    <t>zm2</t>
  </si>
  <si>
    <t>áno</t>
  </si>
  <si>
    <t>nie</t>
  </si>
  <si>
    <t>eur</t>
  </si>
  <si>
    <t>životné minimum</t>
  </si>
  <si>
    <t>žiadateľ</t>
  </si>
  <si>
    <t>rodičia + manželia rodičov</t>
  </si>
  <si>
    <t>súrodenci + nevlastní súrodenci</t>
  </si>
  <si>
    <t>hranica príjmu</t>
  </si>
  <si>
    <t>Je žiadateľ nezaopatrené dieťa?</t>
  </si>
  <si>
    <t>počet osôb ŤZP v okruhu</t>
  </si>
  <si>
    <t>osoba 3</t>
  </si>
  <si>
    <t>osoba 4</t>
  </si>
  <si>
    <t>osoba 5</t>
  </si>
  <si>
    <t>osoba 6</t>
  </si>
  <si>
    <t>osoba 7</t>
  </si>
  <si>
    <t>osoba 8</t>
  </si>
  <si>
    <t>súčet súm životného minima</t>
  </si>
  <si>
    <t>zaopatrení</t>
  </si>
  <si>
    <t>nezaopatrení</t>
  </si>
  <si>
    <t>prepočítaný počet študentov</t>
  </si>
  <si>
    <t>upravený rozhodujúci príjem</t>
  </si>
  <si>
    <t>rozhodujúci príjem</t>
  </si>
  <si>
    <t>odpočet na ŤZP</t>
  </si>
  <si>
    <t>výška štipendia</t>
  </si>
  <si>
    <t>spoločne posudzovaní rodičia / manželia rodičov [§ 3 ods. 1 písm. a) a f)]</t>
  </si>
  <si>
    <t>súrodenci [§ 3 ods. 1 písm. b)]</t>
  </si>
  <si>
    <t>manžel / rodič nezaopatreného dieťa študenta [§ 3 ods. 1 písm. c) a e)]</t>
  </si>
  <si>
    <t>nezaopatrené deti žiadateľa [§ 3 ods. 1 písm. d)]</t>
  </si>
  <si>
    <t>nevlastní súrodenci [§ 3 ods. 1 písm. g)]</t>
  </si>
  <si>
    <t>študenti na vysokej škole</t>
  </si>
  <si>
    <t>nezaopatrené deti v zahraničí</t>
  </si>
  <si>
    <t>v mieste trvalého pobytu</t>
  </si>
  <si>
    <t>mimo miesta trvalého pobytu</t>
  </si>
  <si>
    <t>§ 5 ods. 1</t>
  </si>
  <si>
    <t>podla § 5 ods. 1</t>
  </si>
  <si>
    <t>podla § 5 ods. 2</t>
  </si>
  <si>
    <t>zaklad vysky1</t>
  </si>
  <si>
    <t>zaklad vysky2</t>
  </si>
  <si>
    <t>zaokrúhlenie</t>
  </si>
  <si>
    <t>ak je menej ako 10</t>
  </si>
  <si>
    <t>vynulovanie</t>
  </si>
  <si>
    <t>mimo miesta</t>
  </si>
  <si>
    <t>výška sociálneho štipendia v mieste trvalého pobytu</t>
  </si>
  <si>
    <t>výška sociálneho štipendia mimo miesta trvalého pobytu</t>
  </si>
  <si>
    <t>výška sociálneho štipendia</t>
  </si>
  <si>
    <t>študuje žiadateľ v mieste trvalého pobytu?</t>
  </si>
  <si>
    <t>počet mesiacov, v ktorých malo byť poskytnuté výživné</t>
  </si>
  <si>
    <t>príjem v €</t>
  </si>
  <si>
    <t>vrátane žiadateľa</t>
  </si>
  <si>
    <t>nezaopatrení, alebo zaopatrení neplnoletí</t>
  </si>
  <si>
    <t>deti študenta</t>
  </si>
  <si>
    <t>manžel + rodič študentovho dieťaťa</t>
  </si>
  <si>
    <t>TESTOVACIA PREVÁDZKA</t>
  </si>
  <si>
    <t>ak zistíte chybu, prosíme ju oznámiť ministerstvu</t>
  </si>
  <si>
    <r>
      <t>U nezaopatreného dieťaťa</t>
    </r>
    <r>
      <rPr>
        <sz val="10"/>
        <rFont val="Times New Roman"/>
        <family val="1"/>
      </rPr>
      <t xml:space="preserve"> príjem, ktorý je predmetom dane z príjmu za predchádzajúci rok v €</t>
    </r>
  </si>
  <si>
    <t>poberajú rodičia/rodič [§ 3 ods. 1 písm. b)] dávku a príspevky v hmotnej núdzi?</t>
  </si>
  <si>
    <t>fiktívna osoba (§ 3 ods. 4)</t>
  </si>
  <si>
    <r>
      <rPr>
        <sz val="12"/>
        <rFont val="Times New Roman"/>
        <family val="1"/>
      </rPr>
      <t xml:space="preserve">odpočet na </t>
    </r>
    <r>
      <rPr>
        <b/>
        <sz val="12"/>
        <rFont val="Times New Roman"/>
        <family val="1"/>
      </rPr>
      <t>poskytnuté</t>
    </r>
    <r>
      <rPr>
        <sz val="12"/>
        <rFont val="Times New Roman"/>
        <family val="1"/>
      </rPr>
      <t xml:space="preserve"> výživné (§ 2 ods. 12)</t>
    </r>
  </si>
  <si>
    <t>príjmy podľa § 2 ods. 10 (pozostalostné dôchodky), dávka v nezamestanosti (§ 2 ods. 6 a 7), § 2 ods. 5 (starobné dôchodky) v €</t>
  </si>
  <si>
    <t>poberá manžel študenta (§ 3 ods. 1 písm. a) a c) dávku a príspevky v hmotnej núdzi?</t>
  </si>
  <si>
    <t>otec</t>
  </si>
  <si>
    <t>mama</t>
  </si>
  <si>
    <t>súrodenec</t>
  </si>
  <si>
    <t>Meno študenta:</t>
  </si>
  <si>
    <t xml:space="preserve">r.č.: </t>
  </si>
  <si>
    <t>Príjem za rok 2017 v €</t>
  </si>
  <si>
    <r>
      <rPr>
        <b/>
        <sz val="10"/>
        <rFont val="Times New Roman"/>
        <family val="1"/>
      </rPr>
      <t>prijaté</t>
    </r>
    <r>
      <rPr>
        <sz val="10"/>
        <rFont val="Times New Roman"/>
        <family val="1"/>
      </rPr>
      <t xml:space="preserve"> výživné  v roku 2017(sumár) v Sk</t>
    </r>
  </si>
  <si>
    <r>
      <rPr>
        <b/>
        <sz val="10"/>
        <rFont val="Times New Roman"/>
        <family val="1"/>
      </rPr>
      <t>prijaté</t>
    </r>
    <r>
      <rPr>
        <sz val="10"/>
        <rFont val="Times New Roman"/>
        <family val="1"/>
      </rPr>
      <t xml:space="preserve"> výživné v roku 2017(sumár) v €</t>
    </r>
  </si>
  <si>
    <r>
      <rPr>
        <b/>
        <sz val="10"/>
        <rFont val="Times New Roman"/>
        <family val="1"/>
      </rPr>
      <t>poskytnuté</t>
    </r>
    <r>
      <rPr>
        <sz val="10"/>
        <rFont val="Times New Roman"/>
        <family val="1"/>
      </rPr>
      <t xml:space="preserve"> výživné v roku 2017(sumár) v Sk</t>
    </r>
  </si>
  <si>
    <r>
      <rPr>
        <b/>
        <sz val="10"/>
        <rFont val="Times New Roman"/>
        <family val="1"/>
      </rPr>
      <t>poskytnuté</t>
    </r>
    <r>
      <rPr>
        <sz val="10"/>
        <rFont val="Times New Roman"/>
        <family val="1"/>
      </rPr>
      <t xml:space="preserve"> výživné v roku 2017(sumár) v €</t>
    </r>
  </si>
  <si>
    <t>zivotne minima k 1. 7. 2018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</si>
</sst>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\ &quot;Sk&quot;"/>
    <numFmt numFmtId="173" formatCode="[$€-C07]\ #,##0.00"/>
    <numFmt numFmtId="174" formatCode="#,##0\ &quot;Sk&quot;"/>
    <numFmt numFmtId="175" formatCode="[$€-C07]\ #,##0"/>
    <numFmt numFmtId="176" formatCode="#,##0.00\ &quot;€&quot;"/>
  </numFmts>
  <fonts count="50">
    <font>
      <sz val="12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rgb="FF7030A0"/>
      <name val="Times New Roman"/>
      <family val="1"/>
    </font>
    <font>
      <sz val="12"/>
      <color rgb="FF00B050"/>
      <name val="Times New Roman"/>
      <family val="1"/>
    </font>
    <font>
      <b/>
      <sz val="12"/>
      <color rgb="FF00B050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 shrinkToFit="1"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34" borderId="10" xfId="0" applyFill="1" applyBorder="1" applyAlignment="1">
      <alignment/>
    </xf>
    <xf numFmtId="0" fontId="0" fillId="0" borderId="0" xfId="0" applyFont="1" applyAlignment="1">
      <alignment/>
    </xf>
    <xf numFmtId="174" fontId="0" fillId="0" borderId="0" xfId="0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34" borderId="10" xfId="0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Alignment="1">
      <alignment wrapText="1" shrinkToFit="1"/>
    </xf>
    <xf numFmtId="0" fontId="8" fillId="0" borderId="0" xfId="0" applyFont="1" applyFill="1" applyBorder="1" applyAlignment="1">
      <alignment vertical="center"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9" fillId="0" borderId="0" xfId="0" applyFont="1" applyAlignment="1">
      <alignment/>
    </xf>
    <xf numFmtId="2" fontId="3" fillId="0" borderId="12" xfId="0" applyNumberFormat="1" applyFont="1" applyBorder="1" applyAlignment="1">
      <alignment/>
    </xf>
    <xf numFmtId="176" fontId="0" fillId="0" borderId="0" xfId="0" applyNumberFormat="1" applyAlignment="1">
      <alignment/>
    </xf>
    <xf numFmtId="176" fontId="0" fillId="34" borderId="17" xfId="0" applyNumberFormat="1" applyFill="1" applyBorder="1" applyAlignment="1">
      <alignment/>
    </xf>
    <xf numFmtId="176" fontId="3" fillId="34" borderId="17" xfId="0" applyNumberFormat="1" applyFont="1" applyFill="1" applyBorder="1" applyAlignment="1">
      <alignment/>
    </xf>
    <xf numFmtId="176" fontId="3" fillId="0" borderId="18" xfId="0" applyNumberFormat="1" applyFont="1" applyBorder="1" applyAlignment="1">
      <alignment/>
    </xf>
    <xf numFmtId="176" fontId="3" fillId="0" borderId="15" xfId="0" applyNumberFormat="1" applyFont="1" applyBorder="1" applyAlignment="1">
      <alignment/>
    </xf>
    <xf numFmtId="176" fontId="3" fillId="0" borderId="19" xfId="0" applyNumberFormat="1" applyFont="1" applyBorder="1" applyAlignment="1">
      <alignment/>
    </xf>
    <xf numFmtId="176" fontId="3" fillId="0" borderId="12" xfId="0" applyNumberFormat="1" applyFont="1" applyBorder="1" applyAlignment="1">
      <alignment/>
    </xf>
    <xf numFmtId="0" fontId="46" fillId="0" borderId="0" xfId="0" applyFont="1" applyAlignment="1">
      <alignment/>
    </xf>
    <xf numFmtId="176" fontId="47" fillId="0" borderId="0" xfId="0" applyNumberFormat="1" applyFont="1" applyAlignment="1">
      <alignment/>
    </xf>
    <xf numFmtId="0" fontId="47" fillId="0" borderId="0" xfId="0" applyFont="1" applyAlignment="1">
      <alignment/>
    </xf>
    <xf numFmtId="176" fontId="48" fillId="0" borderId="0" xfId="0" applyNumberFormat="1" applyFont="1" applyAlignment="1">
      <alignment/>
    </xf>
    <xf numFmtId="0" fontId="49" fillId="0" borderId="0" xfId="0" applyFont="1" applyAlignment="1">
      <alignment/>
    </xf>
    <xf numFmtId="0" fontId="46" fillId="0" borderId="0" xfId="0" applyFont="1" applyAlignment="1">
      <alignment horizontal="center" vertical="top" wrapText="1" shrinkToFi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9"/>
  <sheetViews>
    <sheetView tabSelected="1" zoomScalePageLayoutView="0" workbookViewId="0" topLeftCell="A1">
      <selection activeCell="C50" sqref="C50"/>
    </sheetView>
  </sheetViews>
  <sheetFormatPr defaultColWidth="9.00390625" defaultRowHeight="15.75"/>
  <cols>
    <col min="1" max="1" width="27.875" style="0" customWidth="1"/>
    <col min="2" max="2" width="13.00390625" style="0" customWidth="1"/>
    <col min="3" max="3" width="20.75390625" style="0" customWidth="1"/>
    <col min="4" max="4" width="10.625" style="0" customWidth="1"/>
    <col min="5" max="5" width="9.75390625" style="0" customWidth="1"/>
    <col min="6" max="8" width="10.875" style="0" customWidth="1"/>
    <col min="9" max="9" width="24.875" style="0" customWidth="1"/>
    <col min="10" max="10" width="12.25390625" style="0" bestFit="1" customWidth="1"/>
  </cols>
  <sheetData>
    <row r="1" spans="1:2" ht="15.75">
      <c r="A1" s="27" t="s">
        <v>62</v>
      </c>
      <c r="B1" s="2" t="s">
        <v>63</v>
      </c>
    </row>
    <row r="2" spans="1:3" ht="15.75">
      <c r="A2" s="2" t="s">
        <v>73</v>
      </c>
      <c r="B2" s="2"/>
      <c r="C2" s="2" t="s">
        <v>74</v>
      </c>
    </row>
    <row r="3" spans="1:3" ht="16.5" thickBot="1">
      <c r="A3" s="2"/>
      <c r="B3" s="2"/>
      <c r="C3" s="2"/>
    </row>
    <row r="4" spans="1:3" ht="15.75">
      <c r="A4" s="23" t="s">
        <v>26</v>
      </c>
      <c r="B4" s="32">
        <f>ZM</f>
        <v>348.13</v>
      </c>
      <c r="C4" s="2"/>
    </row>
    <row r="5" spans="1:3" ht="15.75">
      <c r="A5" s="24" t="s">
        <v>31</v>
      </c>
      <c r="B5" s="33">
        <f>RP</f>
        <v>0</v>
      </c>
      <c r="C5" s="2"/>
    </row>
    <row r="6" spans="1:3" ht="15.75">
      <c r="A6" s="24" t="s">
        <v>29</v>
      </c>
      <c r="B6" s="25">
        <f>pps</f>
        <v>0</v>
      </c>
      <c r="C6" s="2"/>
    </row>
    <row r="7" spans="1:3" ht="16.5" thickBot="1">
      <c r="A7" s="26" t="s">
        <v>17</v>
      </c>
      <c r="B7" s="34">
        <f>HP</f>
        <v>348.13</v>
      </c>
      <c r="C7" s="2"/>
    </row>
    <row r="8" spans="1:3" ht="16.5" thickBot="1">
      <c r="A8" s="2"/>
      <c r="B8" s="2"/>
      <c r="C8" s="2"/>
    </row>
    <row r="9" spans="1:3" ht="16.5" thickBot="1">
      <c r="A9" s="17" t="s">
        <v>54</v>
      </c>
      <c r="B9" s="35">
        <f>ss</f>
        <v>285</v>
      </c>
      <c r="C9" s="2"/>
    </row>
    <row r="11" ht="15.75">
      <c r="A11" s="2" t="s">
        <v>4</v>
      </c>
    </row>
    <row r="12" spans="1:6" ht="15.75">
      <c r="A12" t="s">
        <v>18</v>
      </c>
      <c r="E12" s="19" t="s">
        <v>10</v>
      </c>
      <c r="F12" s="40"/>
    </row>
    <row r="14" spans="1:8" ht="15.75">
      <c r="A14" t="s">
        <v>34</v>
      </c>
      <c r="E14" s="10">
        <v>0</v>
      </c>
      <c r="F14" s="9">
        <f>IF(E16&gt;0,"rodičov neposudzovať!!","")</f>
      </c>
      <c r="G14" s="9"/>
      <c r="H14" s="9"/>
    </row>
    <row r="15" spans="1:9" ht="15.75">
      <c r="A15" t="s">
        <v>35</v>
      </c>
      <c r="D15" t="s">
        <v>27</v>
      </c>
      <c r="E15" s="10">
        <v>0</v>
      </c>
      <c r="F15" t="s">
        <v>59</v>
      </c>
      <c r="I15" s="10">
        <v>0</v>
      </c>
    </row>
    <row r="16" spans="1:9" ht="15.75">
      <c r="A16" t="s">
        <v>36</v>
      </c>
      <c r="D16" t="s">
        <v>2</v>
      </c>
      <c r="E16" s="10">
        <v>0</v>
      </c>
      <c r="F16" t="s">
        <v>3</v>
      </c>
      <c r="I16" s="6">
        <v>0</v>
      </c>
    </row>
    <row r="17" spans="1:8" ht="15.75">
      <c r="A17" t="s">
        <v>37</v>
      </c>
      <c r="E17" s="10">
        <v>0</v>
      </c>
      <c r="F17" s="9">
        <f>IF(E17&gt;0,"rodičov neposudzovať!!","")</f>
      </c>
      <c r="G17" s="9"/>
      <c r="H17" s="9"/>
    </row>
    <row r="18" spans="1:9" ht="15.75">
      <c r="A18" t="s">
        <v>38</v>
      </c>
      <c r="D18" t="s">
        <v>27</v>
      </c>
      <c r="E18" s="10">
        <v>0</v>
      </c>
      <c r="F18" t="s">
        <v>28</v>
      </c>
      <c r="I18" s="10">
        <v>0</v>
      </c>
    </row>
    <row r="20" spans="1:10" ht="15.75">
      <c r="A20" s="2" t="s">
        <v>66</v>
      </c>
      <c r="B20" s="11"/>
      <c r="E20" s="10" t="s">
        <v>10</v>
      </c>
      <c r="F20" s="4"/>
      <c r="G20" s="4"/>
      <c r="H20" s="4"/>
      <c r="I20" s="3"/>
      <c r="J20" s="1" t="s">
        <v>10</v>
      </c>
    </row>
    <row r="21" spans="9:10" ht="15.75">
      <c r="I21" s="3"/>
      <c r="J21" s="1" t="s">
        <v>11</v>
      </c>
    </row>
    <row r="22" spans="1:5" ht="15.75">
      <c r="A22" s="2" t="s">
        <v>19</v>
      </c>
      <c r="E22" s="10">
        <v>0</v>
      </c>
    </row>
    <row r="24" spans="1:5" ht="15.75">
      <c r="A24" s="2" t="s">
        <v>39</v>
      </c>
      <c r="B24" t="s">
        <v>41</v>
      </c>
      <c r="E24" s="10">
        <v>0</v>
      </c>
    </row>
    <row r="25" spans="1:10" ht="15.75">
      <c r="A25" s="2" t="s">
        <v>58</v>
      </c>
      <c r="B25" t="s">
        <v>42</v>
      </c>
      <c r="C25" s="3"/>
      <c r="E25" s="10">
        <v>0</v>
      </c>
      <c r="F25" s="4"/>
      <c r="G25" s="4"/>
      <c r="H25" s="4"/>
      <c r="I25" s="4"/>
      <c r="J25" s="3"/>
    </row>
    <row r="26" spans="1:10" ht="15.75">
      <c r="A26" s="11"/>
      <c r="B26" t="s">
        <v>40</v>
      </c>
      <c r="C26" s="3"/>
      <c r="E26" s="10">
        <v>0</v>
      </c>
      <c r="F26" s="4"/>
      <c r="G26" s="4"/>
      <c r="H26" s="4"/>
      <c r="I26" s="4"/>
      <c r="J26" s="3"/>
    </row>
    <row r="27" spans="2:10" ht="15.75">
      <c r="B27" s="11" t="s">
        <v>55</v>
      </c>
      <c r="C27" s="3"/>
      <c r="E27" s="10" t="s">
        <v>11</v>
      </c>
      <c r="F27" s="4"/>
      <c r="G27" s="4"/>
      <c r="H27" s="4"/>
      <c r="I27" s="4"/>
      <c r="J27" s="3"/>
    </row>
    <row r="28" ht="15.75">
      <c r="A28" s="9" t="str">
        <f>IF(E24+E25+E26&lt;1,"nezadali ste, kde študujú spoločne posudzované osoby","")</f>
        <v>nezadali ste, kde študujú spoločne posudzované osoby</v>
      </c>
    </row>
    <row r="30" spans="1:5" ht="15.75">
      <c r="A30" t="s">
        <v>65</v>
      </c>
      <c r="E30" s="10" t="s">
        <v>11</v>
      </c>
    </row>
    <row r="31" ht="15.75">
      <c r="A31" s="11" t="s">
        <v>69</v>
      </c>
    </row>
    <row r="33" spans="1:12" ht="15.75">
      <c r="A33" s="2" t="s">
        <v>6</v>
      </c>
      <c r="C33" s="36"/>
      <c r="K33" s="36"/>
      <c r="L33" s="36"/>
    </row>
    <row r="34" spans="2:17" s="5" customFormat="1" ht="78.75" customHeight="1">
      <c r="B34" s="21" t="s">
        <v>75</v>
      </c>
      <c r="C34" s="21" t="s">
        <v>68</v>
      </c>
      <c r="D34" s="21" t="s">
        <v>76</v>
      </c>
      <c r="E34" s="21" t="s">
        <v>77</v>
      </c>
      <c r="F34" s="21" t="s">
        <v>78</v>
      </c>
      <c r="G34" s="21" t="s">
        <v>79</v>
      </c>
      <c r="H34" s="21" t="s">
        <v>56</v>
      </c>
      <c r="I34" s="20" t="s">
        <v>64</v>
      </c>
      <c r="J34" s="22" t="s">
        <v>57</v>
      </c>
      <c r="L34" s="41"/>
      <c r="M34" s="41"/>
      <c r="N34" s="41"/>
      <c r="O34" s="41"/>
      <c r="P34" s="41"/>
      <c r="Q34" s="41"/>
    </row>
    <row r="35" spans="1:21" ht="15.75">
      <c r="A35" t="s">
        <v>7</v>
      </c>
      <c r="B35" s="29">
        <v>0</v>
      </c>
      <c r="C35" s="29">
        <v>0</v>
      </c>
      <c r="D35" s="12">
        <v>0</v>
      </c>
      <c r="E35" s="29">
        <v>0</v>
      </c>
      <c r="F35" s="12">
        <v>0</v>
      </c>
      <c r="G35" s="29">
        <v>0</v>
      </c>
      <c r="H35">
        <v>1</v>
      </c>
      <c r="I35" s="29">
        <v>0</v>
      </c>
      <c r="J35" s="29">
        <f aca="true" t="shared" si="0" ref="J35:J42">+C35+(D35/H35/30.126)+(E35/H35)+((B35-I35)/12)+(MAX(0,(I35/12)-1.2*_zm1))</f>
        <v>0</v>
      </c>
      <c r="K35" s="9" t="s">
        <v>70</v>
      </c>
      <c r="L35" s="39"/>
      <c r="M35" s="38"/>
      <c r="N35" s="38"/>
      <c r="O35" s="38"/>
      <c r="P35" s="38"/>
      <c r="Q35" s="38"/>
      <c r="R35" s="38"/>
      <c r="S35" s="38"/>
      <c r="T35" s="38"/>
      <c r="U35" s="38"/>
    </row>
    <row r="36" spans="1:21" ht="15.75">
      <c r="A36" t="s">
        <v>8</v>
      </c>
      <c r="B36" s="29">
        <v>0</v>
      </c>
      <c r="C36" s="29">
        <v>0</v>
      </c>
      <c r="D36" s="12">
        <v>0</v>
      </c>
      <c r="E36" s="29">
        <v>0</v>
      </c>
      <c r="F36" s="12">
        <v>0</v>
      </c>
      <c r="G36" s="29">
        <v>0</v>
      </c>
      <c r="H36">
        <v>1</v>
      </c>
      <c r="I36" s="29">
        <v>0</v>
      </c>
      <c r="J36" s="29">
        <f t="shared" si="0"/>
        <v>0</v>
      </c>
      <c r="K36" s="9" t="s">
        <v>71</v>
      </c>
      <c r="L36" s="37"/>
      <c r="M36" s="38"/>
      <c r="N36" s="38"/>
      <c r="O36" s="38"/>
      <c r="P36" s="38"/>
      <c r="Q36" s="38"/>
      <c r="R36" s="38"/>
      <c r="S36" s="38"/>
      <c r="T36" s="38"/>
      <c r="U36" s="38"/>
    </row>
    <row r="37" spans="1:21" ht="15.75">
      <c r="A37" t="s">
        <v>20</v>
      </c>
      <c r="B37" s="29">
        <v>0</v>
      </c>
      <c r="C37" s="29">
        <v>0</v>
      </c>
      <c r="D37" s="12">
        <v>0</v>
      </c>
      <c r="E37" s="29">
        <v>0</v>
      </c>
      <c r="F37" s="12">
        <v>0</v>
      </c>
      <c r="G37" s="29">
        <v>0</v>
      </c>
      <c r="H37">
        <v>1</v>
      </c>
      <c r="I37" s="29">
        <v>0</v>
      </c>
      <c r="J37" s="29">
        <f t="shared" si="0"/>
        <v>0</v>
      </c>
      <c r="K37" s="9" t="s">
        <v>14</v>
      </c>
      <c r="L37" s="37"/>
      <c r="M37" s="38"/>
      <c r="N37" s="38"/>
      <c r="O37" s="38"/>
      <c r="P37" s="38"/>
      <c r="Q37" s="38"/>
      <c r="R37" s="38"/>
      <c r="S37" s="38"/>
      <c r="T37" s="38"/>
      <c r="U37" s="38"/>
    </row>
    <row r="38" spans="1:21" ht="15.75">
      <c r="A38" t="s">
        <v>21</v>
      </c>
      <c r="B38" s="29">
        <v>0</v>
      </c>
      <c r="C38" s="29">
        <v>0</v>
      </c>
      <c r="D38" s="12">
        <v>0</v>
      </c>
      <c r="E38" s="29">
        <v>0</v>
      </c>
      <c r="F38" s="12">
        <v>0</v>
      </c>
      <c r="G38" s="29">
        <v>0</v>
      </c>
      <c r="H38">
        <v>1</v>
      </c>
      <c r="I38" s="29">
        <v>0</v>
      </c>
      <c r="J38" s="29">
        <f t="shared" si="0"/>
        <v>0</v>
      </c>
      <c r="K38" s="9" t="s">
        <v>72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</row>
    <row r="39" spans="1:11" ht="15.75">
      <c r="A39" t="s">
        <v>22</v>
      </c>
      <c r="B39" s="29">
        <v>0</v>
      </c>
      <c r="C39" s="29">
        <v>0</v>
      </c>
      <c r="D39" s="12">
        <v>0</v>
      </c>
      <c r="E39" s="29">
        <v>0</v>
      </c>
      <c r="F39" s="12">
        <v>0</v>
      </c>
      <c r="G39" s="29">
        <v>0</v>
      </c>
      <c r="H39">
        <v>1</v>
      </c>
      <c r="I39" s="29">
        <v>0</v>
      </c>
      <c r="J39" s="29">
        <f t="shared" si="0"/>
        <v>0</v>
      </c>
      <c r="K39" s="9">
        <f>IF(AND(D39&gt;0,E39&gt;0),"výživné môže byť buď v € alebo v Sk","")</f>
      </c>
    </row>
    <row r="40" spans="1:11" ht="15.75">
      <c r="A40" t="s">
        <v>23</v>
      </c>
      <c r="B40" s="29">
        <v>0</v>
      </c>
      <c r="C40" s="29">
        <v>0</v>
      </c>
      <c r="D40" s="12">
        <v>0</v>
      </c>
      <c r="E40" s="29">
        <v>0</v>
      </c>
      <c r="F40" s="12">
        <v>0</v>
      </c>
      <c r="G40" s="29">
        <v>0</v>
      </c>
      <c r="H40">
        <v>1</v>
      </c>
      <c r="I40" s="29">
        <v>0</v>
      </c>
      <c r="J40" s="29">
        <f t="shared" si="0"/>
        <v>0</v>
      </c>
      <c r="K40" s="9">
        <f>IF(AND(D40&gt;0,E40&gt;0),"výživné môže byť buď v € alebo v Sk","")</f>
      </c>
    </row>
    <row r="41" spans="1:11" ht="15.75">
      <c r="A41" t="s">
        <v>24</v>
      </c>
      <c r="B41" s="29">
        <v>0</v>
      </c>
      <c r="C41" s="29">
        <v>0</v>
      </c>
      <c r="D41" s="12">
        <v>0</v>
      </c>
      <c r="E41" s="29">
        <v>0</v>
      </c>
      <c r="F41" s="12">
        <v>0</v>
      </c>
      <c r="G41" s="29">
        <v>0</v>
      </c>
      <c r="H41">
        <v>1</v>
      </c>
      <c r="I41" s="29">
        <v>0</v>
      </c>
      <c r="J41" s="29">
        <f t="shared" si="0"/>
        <v>0</v>
      </c>
      <c r="K41" s="9">
        <f>IF(AND(D41&gt;0,E41&gt;0),"výživné môže byť buď v € alebo v Sk","")</f>
      </c>
    </row>
    <row r="42" spans="1:11" ht="16.5" thickBot="1">
      <c r="A42" t="s">
        <v>25</v>
      </c>
      <c r="B42" s="29">
        <v>0</v>
      </c>
      <c r="C42" s="29">
        <v>0</v>
      </c>
      <c r="D42" s="12">
        <v>0</v>
      </c>
      <c r="E42" s="29">
        <v>0</v>
      </c>
      <c r="F42" s="12">
        <v>0</v>
      </c>
      <c r="G42" s="29">
        <v>0</v>
      </c>
      <c r="H42">
        <v>1</v>
      </c>
      <c r="I42" s="29">
        <v>0</v>
      </c>
      <c r="J42" s="29">
        <f t="shared" si="0"/>
        <v>0</v>
      </c>
      <c r="K42" s="9">
        <f>IF(AND(D42&gt;0,E42&gt;0),"výživné môže byť buď v € alebo v Sk","")</f>
      </c>
    </row>
    <row r="43" spans="8:12" ht="16.5" thickBot="1">
      <c r="H43" t="s">
        <v>31</v>
      </c>
      <c r="J43" s="30">
        <f>+SUM(J35:J42)</f>
        <v>0</v>
      </c>
      <c r="L43" s="29"/>
    </row>
    <row r="44" spans="8:10" ht="15.75">
      <c r="H44" t="s">
        <v>32</v>
      </c>
      <c r="J44" s="29">
        <f>E22*_zm1*0.25</f>
        <v>0</v>
      </c>
    </row>
    <row r="45" spans="8:10" ht="16.5" thickBot="1">
      <c r="H45" s="2" t="s">
        <v>67</v>
      </c>
      <c r="J45" s="29">
        <f>(G35/H35)+(G36/H36)+(G37/H37)+(G38/H38)+(G39/H39)+(G40/H40)+(G41/H41)+(G42/H42)</f>
        <v>0</v>
      </c>
    </row>
    <row r="46" spans="7:12" ht="16.5" thickBot="1">
      <c r="G46" s="2"/>
      <c r="H46" s="2" t="s">
        <v>30</v>
      </c>
      <c r="J46" s="31">
        <f>IF(E30="áno",0,MAX(0,J43-J44-J45))</f>
        <v>0</v>
      </c>
      <c r="L46" s="29"/>
    </row>
    <row r="47" spans="1:2" ht="15.75">
      <c r="A47" s="9" t="s">
        <v>80</v>
      </c>
      <c r="B47" t="s">
        <v>12</v>
      </c>
    </row>
    <row r="48" spans="1:10" ht="15.75">
      <c r="A48" t="s">
        <v>0</v>
      </c>
      <c r="B48">
        <v>205.07</v>
      </c>
      <c r="F48" s="4"/>
      <c r="G48" s="4"/>
      <c r="H48" s="4"/>
      <c r="J48" s="29"/>
    </row>
    <row r="49" spans="1:2" ht="15.75">
      <c r="A49" t="s">
        <v>9</v>
      </c>
      <c r="B49">
        <v>143.06</v>
      </c>
    </row>
    <row r="50" spans="1:2" ht="15.75">
      <c r="A50" t="s">
        <v>1</v>
      </c>
      <c r="B50">
        <v>93.61</v>
      </c>
    </row>
    <row r="52" ht="15.75">
      <c r="A52" s="8" t="s">
        <v>13</v>
      </c>
    </row>
    <row r="53" spans="1:2" ht="15.75">
      <c r="A53" s="7" t="s">
        <v>14</v>
      </c>
      <c r="B53" s="7">
        <f>IF(AND(E12="áno",E14=0,E16=1),_zm3,IF(OR(E12="nie",E14=0),_zm1,_zm3))</f>
        <v>205.07</v>
      </c>
    </row>
    <row r="54" spans="1:2" ht="15.75">
      <c r="A54" s="7" t="s">
        <v>15</v>
      </c>
      <c r="B54" s="7">
        <f>IF(E14=0,0,IF(B53=_zm1,E14*_zm2,IF(E14=1,_zm1,_zm1+_zm2)))</f>
        <v>0</v>
      </c>
    </row>
    <row r="55" spans="1:2" ht="15.75">
      <c r="A55" s="7" t="s">
        <v>61</v>
      </c>
      <c r="B55" s="7">
        <f>IF(E16=0,0,IF(AND(E12="áno",E14=0,E16=1),_zm1,_zm2))</f>
        <v>0</v>
      </c>
    </row>
    <row r="56" spans="1:2" ht="15.75">
      <c r="A56" s="7" t="s">
        <v>60</v>
      </c>
      <c r="B56" s="7">
        <f>E17*_zm3</f>
        <v>0</v>
      </c>
    </row>
    <row r="57" spans="1:2" ht="15.75">
      <c r="A57" s="7" t="s">
        <v>16</v>
      </c>
      <c r="B57" s="7">
        <f>((E15+E18)*_zm2)+((I15+I18)*_zm3)</f>
        <v>0</v>
      </c>
    </row>
    <row r="58" spans="1:2" ht="16.5" thickBot="1">
      <c r="A58" s="3" t="s">
        <v>5</v>
      </c>
      <c r="B58" s="7">
        <f>IF(E20="áno",_zm2,0)</f>
        <v>143.06</v>
      </c>
    </row>
    <row r="59" spans="1:2" ht="16.5" thickBot="1">
      <c r="A59" s="17" t="s">
        <v>26</v>
      </c>
      <c r="B59" s="18">
        <f>+SUM(B53:B58)</f>
        <v>348.13</v>
      </c>
    </row>
    <row r="60" ht="16.5" thickBot="1"/>
    <row r="61" spans="1:2" ht="16.5" thickBot="1">
      <c r="A61" s="17" t="s">
        <v>29</v>
      </c>
      <c r="B61" s="18">
        <f>E24+1.2*E25+1.2*E26</f>
        <v>0</v>
      </c>
    </row>
    <row r="62" ht="16.5" thickBot="1"/>
    <row r="63" spans="1:2" ht="16.5" thickBot="1">
      <c r="A63" s="17" t="s">
        <v>17</v>
      </c>
      <c r="B63" s="28">
        <f>+B59+pps*_zm2</f>
        <v>348.13</v>
      </c>
    </row>
    <row r="65" ht="15.75">
      <c r="A65" s="2" t="s">
        <v>33</v>
      </c>
    </row>
    <row r="66" spans="1:6" ht="15.75">
      <c r="A66" t="s">
        <v>43</v>
      </c>
      <c r="C66" t="s">
        <v>44</v>
      </c>
      <c r="F66" t="s">
        <v>45</v>
      </c>
    </row>
    <row r="67" spans="1:6" ht="15.75">
      <c r="A67" s="13" t="b">
        <f>IF(RP&gt;ZM,TRUE,FALSE)</f>
        <v>0</v>
      </c>
      <c r="B67" s="14" t="s">
        <v>46</v>
      </c>
      <c r="C67" s="15">
        <f>IF(pps&gt;0,(HP-RP)/pps,0)</f>
        <v>0</v>
      </c>
      <c r="D67" s="15"/>
      <c r="E67" s="14" t="s">
        <v>47</v>
      </c>
      <c r="F67">
        <f>_zm2+_zm3*(ZM-RP)/ZM</f>
        <v>236.67000000000002</v>
      </c>
    </row>
    <row r="68" spans="2:6" ht="15.75">
      <c r="B68" s="14" t="s">
        <v>48</v>
      </c>
      <c r="C68">
        <f>ROUNDUP(C67/5,0)*5</f>
        <v>0</v>
      </c>
      <c r="F68">
        <f>ROUNDUP(F67/5,0)*5</f>
        <v>240</v>
      </c>
    </row>
    <row r="69" spans="2:6" ht="15.75">
      <c r="B69" s="14" t="s">
        <v>49</v>
      </c>
      <c r="C69">
        <f>IF(AND(C68&gt;0,C68&lt;10),10,C68)</f>
        <v>0</v>
      </c>
      <c r="F69">
        <f>IF(AND(F68&gt;0,F68&lt;10),10,F68)</f>
        <v>240</v>
      </c>
    </row>
    <row r="70" spans="2:8" ht="15.75">
      <c r="B70" s="14" t="s">
        <v>50</v>
      </c>
      <c r="C70" s="16">
        <f>IF(C69&lt;0,0,C69)</f>
        <v>0</v>
      </c>
      <c r="D70" s="16"/>
      <c r="F70" s="16">
        <f>IF(F69&lt;0,0,F69)</f>
        <v>240</v>
      </c>
      <c r="G70" s="16"/>
      <c r="H70" s="16"/>
    </row>
    <row r="71" spans="2:6" ht="15.75">
      <c r="B71" s="14" t="s">
        <v>51</v>
      </c>
      <c r="C71">
        <f>1.2*C67</f>
        <v>0</v>
      </c>
      <c r="F71">
        <f>1.2*F67</f>
        <v>284.004</v>
      </c>
    </row>
    <row r="72" spans="2:6" ht="15.75">
      <c r="B72" s="14" t="s">
        <v>48</v>
      </c>
      <c r="C72">
        <f>ROUNDUP(C71/5,0)*5</f>
        <v>0</v>
      </c>
      <c r="F72">
        <f>ROUNDUP(F71/5,0)*5</f>
        <v>285</v>
      </c>
    </row>
    <row r="73" spans="2:6" ht="15.75">
      <c r="B73" s="14" t="s">
        <v>49</v>
      </c>
      <c r="C73">
        <f>IF(AND(C72&gt;0,C72&lt;10),10,C72)</f>
        <v>0</v>
      </c>
      <c r="F73">
        <f>IF(AND(F72&gt;0,F72&lt;10),10,F72)</f>
        <v>285</v>
      </c>
    </row>
    <row r="74" spans="2:8" ht="15.75">
      <c r="B74" s="14" t="s">
        <v>50</v>
      </c>
      <c r="C74" s="16">
        <f>IF(C73&lt;0,0,C73)</f>
        <v>0</v>
      </c>
      <c r="D74" s="16"/>
      <c r="F74" s="16">
        <f>IF(F73&lt;0,0,F73)</f>
        <v>285</v>
      </c>
      <c r="G74" s="16"/>
      <c r="H74" s="16"/>
    </row>
    <row r="76" spans="1:4" ht="15.75">
      <c r="A76" t="s">
        <v>52</v>
      </c>
      <c r="D76">
        <f>IF(A67,C70,F70)</f>
        <v>240</v>
      </c>
    </row>
    <row r="77" spans="1:4" ht="15.75">
      <c r="A77" t="s">
        <v>53</v>
      </c>
      <c r="D77">
        <f>IF(A67,C74,F74)</f>
        <v>285</v>
      </c>
    </row>
    <row r="78" ht="16.5" thickBot="1"/>
    <row r="79" spans="1:2" ht="16.5" thickBot="1">
      <c r="A79" s="17" t="s">
        <v>54</v>
      </c>
      <c r="B79" s="35">
        <f>IF(E27="áno",D76,D77)</f>
        <v>285</v>
      </c>
    </row>
  </sheetData>
  <sheetProtection/>
  <mergeCells count="1">
    <mergeCell ref="L34:Q34"/>
  </mergeCells>
  <dataValidations count="1">
    <dataValidation type="list" allowBlank="1" showInputMessage="1" showErrorMessage="1" sqref="E30 E27 E12 E20">
      <formula1>$J$20:$J$21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Mgr. Katarina Sipeky</cp:lastModifiedBy>
  <cp:lastPrinted>2016-11-08T06:35:20Z</cp:lastPrinted>
  <dcterms:created xsi:type="dcterms:W3CDTF">2009-01-14T12:21:54Z</dcterms:created>
  <dcterms:modified xsi:type="dcterms:W3CDTF">2018-06-21T05:55:57Z</dcterms:modified>
  <cp:category/>
  <cp:version/>
  <cp:contentType/>
  <cp:contentStatus/>
</cp:coreProperties>
</file>